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45" windowWidth="15195" windowHeight="8445" activeTab="1"/>
  </bookViews>
  <sheets>
    <sheet name="resultat" sheetId="1" r:id="rId1"/>
    <sheet name="balance" sheetId="3" r:id="rId2"/>
  </sheets>
  <calcPr calcId="145621"/>
</workbook>
</file>

<file path=xl/calcChain.xml><?xml version="1.0" encoding="utf-8"?>
<calcChain xmlns="http://schemas.openxmlformats.org/spreadsheetml/2006/main">
  <c r="C127" i="3" l="1"/>
  <c r="C88" i="1"/>
  <c r="C141" i="1"/>
  <c r="C72" i="1"/>
  <c r="C57" i="1"/>
  <c r="C48" i="1"/>
  <c r="C10" i="1"/>
  <c r="C12" i="1"/>
  <c r="C15" i="1"/>
  <c r="C14" i="1"/>
  <c r="D185" i="1"/>
  <c r="D180" i="1"/>
  <c r="D174" i="1"/>
  <c r="D169" i="1"/>
  <c r="D141" i="1"/>
  <c r="D160" i="1" s="1"/>
  <c r="D133" i="1"/>
  <c r="D127" i="1"/>
  <c r="D117" i="1"/>
  <c r="D110" i="1"/>
  <c r="D99" i="1"/>
  <c r="D88" i="1"/>
  <c r="D94" i="1" s="1"/>
  <c r="D72" i="1"/>
  <c r="D85" i="1" s="1"/>
  <c r="D69" i="1"/>
  <c r="D50" i="1"/>
  <c r="D37" i="1"/>
  <c r="D15" i="1"/>
  <c r="D14" i="1"/>
  <c r="D12" i="1"/>
  <c r="D10" i="1"/>
  <c r="D24" i="1" l="1"/>
  <c r="D52" i="1" s="1"/>
  <c r="D137" i="1" s="1"/>
  <c r="D162" i="1" s="1"/>
  <c r="D188" i="1" s="1"/>
  <c r="D135" i="1"/>
  <c r="C117" i="3"/>
  <c r="C24" i="1"/>
  <c r="C133" i="1"/>
  <c r="C35" i="3"/>
  <c r="C55" i="3"/>
  <c r="C67" i="3"/>
  <c r="C85" i="3"/>
  <c r="C37" i="1"/>
  <c r="C50" i="1"/>
  <c r="C69" i="1"/>
  <c r="C85" i="1"/>
  <c r="C94" i="1"/>
  <c r="C117" i="1"/>
  <c r="C127" i="1"/>
  <c r="C160" i="1"/>
  <c r="C180" i="1"/>
  <c r="C99" i="3"/>
  <c r="C103" i="3"/>
  <c r="C14" i="3"/>
  <c r="C21" i="3"/>
  <c r="C28" i="3"/>
  <c r="C99" i="1"/>
  <c r="C110" i="1"/>
  <c r="C169" i="1"/>
  <c r="C174" i="1"/>
  <c r="C185" i="1"/>
  <c r="C87" i="3" l="1"/>
  <c r="E87" i="3" s="1"/>
  <c r="C135" i="1"/>
  <c r="C52" i="1"/>
  <c r="C137" i="1" l="1"/>
  <c r="C188" i="1" s="1"/>
  <c r="C94" i="3" s="1"/>
  <c r="C95" i="3" s="1"/>
  <c r="C130" i="3" l="1"/>
  <c r="C133" i="3" s="1"/>
</calcChain>
</file>

<file path=xl/sharedStrings.xml><?xml version="1.0" encoding="utf-8"?>
<sst xmlns="http://schemas.openxmlformats.org/spreadsheetml/2006/main" count="281" uniqueCount="262">
  <si>
    <t>Resultatopgørelse</t>
  </si>
  <si>
    <t>Indtægter</t>
  </si>
  <si>
    <t>Indtægter, alle afdelinger</t>
  </si>
  <si>
    <t>Kontingenter u/25 i RK</t>
  </si>
  <si>
    <t>Kontingent u/25 uden for RK</t>
  </si>
  <si>
    <t>Kontingent o/25 i RK</t>
  </si>
  <si>
    <t>JGI Kontingent</t>
  </si>
  <si>
    <t>Salg af klippekort</t>
  </si>
  <si>
    <t>Bogføringsassistance</t>
  </si>
  <si>
    <t>Anden indtægt</t>
  </si>
  <si>
    <t>Rykkergebyr</t>
  </si>
  <si>
    <t>Indtægter i alt</t>
  </si>
  <si>
    <t>Tilskud</t>
  </si>
  <si>
    <t>Lokaletilskud fra RK</t>
  </si>
  <si>
    <t>Lokaletilskud året før</t>
  </si>
  <si>
    <t>Aktivitetstilskud</t>
  </si>
  <si>
    <t>Kursustilskud</t>
  </si>
  <si>
    <t>Tilskud senioridræt</t>
  </si>
  <si>
    <t>Tilskud i alt</t>
  </si>
  <si>
    <t>Andre Indtægter</t>
  </si>
  <si>
    <t>Sponsorindtægter</t>
  </si>
  <si>
    <t>Roskilde Festival</t>
  </si>
  <si>
    <t>Salg af bolde</t>
  </si>
  <si>
    <t>Solarie</t>
  </si>
  <si>
    <t>Salg automat</t>
  </si>
  <si>
    <t>Arrangementer</t>
  </si>
  <si>
    <t>Andet salg</t>
  </si>
  <si>
    <t>Andre indtægter ialt</t>
  </si>
  <si>
    <t>Indtægter Ialt</t>
  </si>
  <si>
    <t>Omkostninger</t>
  </si>
  <si>
    <t>Lønomkostninger</t>
  </si>
  <si>
    <t>Lønninger</t>
  </si>
  <si>
    <t>Løn pension</t>
  </si>
  <si>
    <t>Løn senioridræt</t>
  </si>
  <si>
    <t>Godtgørelser</t>
  </si>
  <si>
    <t>Kørselsgodtgørelse</t>
  </si>
  <si>
    <t>ATP-bidrag mv</t>
  </si>
  <si>
    <t>Barselfond</t>
  </si>
  <si>
    <t>Dataløn</t>
  </si>
  <si>
    <t>Lønomkostninger ialt</t>
  </si>
  <si>
    <t>Lokaleomkostninger</t>
  </si>
  <si>
    <t>Lokaleleje senioridræt</t>
  </si>
  <si>
    <t>Andre lokaleomkostninger</t>
  </si>
  <si>
    <t>Lokaletilskud afregnet afdelingerne</t>
  </si>
  <si>
    <t>Aktivitetstilskud afregnet afdelingerne</t>
  </si>
  <si>
    <t>Kodaafgift</t>
  </si>
  <si>
    <t>Vedligeholdelse/rengøring</t>
  </si>
  <si>
    <t>Klubhus</t>
  </si>
  <si>
    <t>Lokaleomkostninger i alt</t>
  </si>
  <si>
    <t>Rekvisitter</t>
  </si>
  <si>
    <t>Køb af rekvisitter</t>
  </si>
  <si>
    <t>Vedligeholdelse af rekvisitter</t>
  </si>
  <si>
    <t>Energiprodukter</t>
  </si>
  <si>
    <t>Papir</t>
  </si>
  <si>
    <t>Rekvisitter ialt</t>
  </si>
  <si>
    <t>Beklædning</t>
  </si>
  <si>
    <t>Trænertøj</t>
  </si>
  <si>
    <t>Spillertøj</t>
  </si>
  <si>
    <t>Beklædning ialt</t>
  </si>
  <si>
    <t>Stævner/Turneringer</t>
  </si>
  <si>
    <t>Turneringsgebyr</t>
  </si>
  <si>
    <t>Stævneudgifter</t>
  </si>
  <si>
    <t>Dommerhonorar</t>
  </si>
  <si>
    <t>Kørsel stævner</t>
  </si>
  <si>
    <t>Bøder</t>
  </si>
  <si>
    <t>Licenser</t>
  </si>
  <si>
    <t>Stævninger/Turneringer ialt</t>
  </si>
  <si>
    <t>Kurser</t>
  </si>
  <si>
    <t>Lederkurser</t>
  </si>
  <si>
    <t>Trænerkurser</t>
  </si>
  <si>
    <t>Dommerkurser</t>
  </si>
  <si>
    <t>Andre kurser</t>
  </si>
  <si>
    <t>Kurser ialt</t>
  </si>
  <si>
    <t>Fester/Arrangementer</t>
  </si>
  <si>
    <t>Pokalfest</t>
  </si>
  <si>
    <t>Afdelingsfest</t>
  </si>
  <si>
    <t>Julefrokost</t>
  </si>
  <si>
    <t>Andre arrangementer</t>
  </si>
  <si>
    <t>Præmier og gaver</t>
  </si>
  <si>
    <t>Fester/Arrangementer ialt</t>
  </si>
  <si>
    <t>Kontingenter</t>
  </si>
  <si>
    <t>JGI-kontingent</t>
  </si>
  <si>
    <t>RIU</t>
  </si>
  <si>
    <t>Kontingent specialforbund</t>
  </si>
  <si>
    <t>Kontingenter ialt</t>
  </si>
  <si>
    <t>Omkostninger Ialt</t>
  </si>
  <si>
    <t>Administrationsomk</t>
  </si>
  <si>
    <t>Kopimaskine</t>
  </si>
  <si>
    <t>Møder</t>
  </si>
  <si>
    <t>Kontor omk.</t>
  </si>
  <si>
    <t>Foreningsprogram</t>
  </si>
  <si>
    <t>Revision</t>
  </si>
  <si>
    <t>Porto</t>
  </si>
  <si>
    <t>Småanskaffelser</t>
  </si>
  <si>
    <t>Forsikring</t>
  </si>
  <si>
    <t>Telefon, internet m.m.</t>
  </si>
  <si>
    <t>Hjemmeside</t>
  </si>
  <si>
    <t>Conventus</t>
  </si>
  <si>
    <t>Annoncer</t>
  </si>
  <si>
    <t>EDB-udgifter</t>
  </si>
  <si>
    <t>Abonnementer</t>
  </si>
  <si>
    <t>Øredifference</t>
  </si>
  <si>
    <t>Andre udgifter</t>
  </si>
  <si>
    <t>Ekstern bogføringsassistance</t>
  </si>
  <si>
    <t>Administrationsomkostninger ialt</t>
  </si>
  <si>
    <t>Afskrivninger</t>
  </si>
  <si>
    <t>Afskrivning driftmidler</t>
  </si>
  <si>
    <t>Afskrvining inventar</t>
  </si>
  <si>
    <t>Afskrivning medlemmer</t>
  </si>
  <si>
    <t>Afskrivning tilbygning</t>
  </si>
  <si>
    <t>Afskrivninger Ialt</t>
  </si>
  <si>
    <t>Finansielle indtægter</t>
  </si>
  <si>
    <t>Renter pengeinstitut</t>
  </si>
  <si>
    <t>Renter medlemmer</t>
  </si>
  <si>
    <t>Finansielle indtægter ialt</t>
  </si>
  <si>
    <t>Finansielle udgifter</t>
  </si>
  <si>
    <t>Renter kreditorer</t>
  </si>
  <si>
    <t>Bankgebyr</t>
  </si>
  <si>
    <t>Finansielle udgifter ialt</t>
  </si>
  <si>
    <t>Ekstraordinære poster</t>
  </si>
  <si>
    <t>Udgifter</t>
  </si>
  <si>
    <t>Ekstraordinære poster ialt</t>
  </si>
  <si>
    <t>Resultat i alt</t>
  </si>
  <si>
    <t>Tab på debitorer</t>
  </si>
  <si>
    <t>Holdtræning</t>
  </si>
  <si>
    <t>Gymnastik medlemskab</t>
  </si>
  <si>
    <t>Nøglekort</t>
  </si>
  <si>
    <t>Juletræsfest</t>
  </si>
  <si>
    <t>Salg af andet udstyr</t>
  </si>
  <si>
    <t>Klubhus/Cafeterie</t>
  </si>
  <si>
    <t>Løn funktionærer</t>
  </si>
  <si>
    <t>Indlejet assistance</t>
  </si>
  <si>
    <t>Skyldig løn ultimo</t>
  </si>
  <si>
    <t>Lokaleleje</t>
  </si>
  <si>
    <t>Lokaleleje viderfaktureret (JGI)</t>
  </si>
  <si>
    <t>Delleje afdelingerne (ej benyttes)</t>
  </si>
  <si>
    <t>Udsmykning, blomster mm</t>
  </si>
  <si>
    <t>Ander køb</t>
  </si>
  <si>
    <t>Vagter</t>
  </si>
  <si>
    <t>Træningslejre mm</t>
  </si>
  <si>
    <t>Sponsorater</t>
  </si>
  <si>
    <t>Cafeterie</t>
  </si>
  <si>
    <t>Advokat</t>
  </si>
  <si>
    <t>Nets, dankort</t>
  </si>
  <si>
    <t>Balance</t>
  </si>
  <si>
    <t>Aktiver</t>
  </si>
  <si>
    <t>Driftmidler</t>
  </si>
  <si>
    <t>Saldo primo</t>
  </si>
  <si>
    <t>Tilgang</t>
  </si>
  <si>
    <t>Afgang</t>
  </si>
  <si>
    <t>Driftmidler i alt</t>
  </si>
  <si>
    <t>Inventer</t>
  </si>
  <si>
    <t>Inventar i alt</t>
  </si>
  <si>
    <t>Bygninger</t>
  </si>
  <si>
    <t>Bygninger i alt</t>
  </si>
  <si>
    <t>Andelsbeviser</t>
  </si>
  <si>
    <t>Andelsbeviser primo</t>
  </si>
  <si>
    <t>Andelsbeviser i alt</t>
  </si>
  <si>
    <t>Likvide midler</t>
  </si>
  <si>
    <t>Kasse</t>
  </si>
  <si>
    <t>Danske Bank</t>
  </si>
  <si>
    <t>Nordea</t>
  </si>
  <si>
    <t>Dankort</t>
  </si>
  <si>
    <t>Spar Nord</t>
  </si>
  <si>
    <t>Arbejdernes Landsbank</t>
  </si>
  <si>
    <t>Arbejdernes Landsbank (gvk)</t>
  </si>
  <si>
    <t>Lokalbanken</t>
  </si>
  <si>
    <t>Giro</t>
  </si>
  <si>
    <t>Jyske Bank</t>
  </si>
  <si>
    <t>RB/Spar Nord 766792 (gymnastik)</t>
  </si>
  <si>
    <t>RB/Spar Nord særforretning (gymnastik)</t>
  </si>
  <si>
    <t>RB/Spar Nord div. konto (gymnastik)</t>
  </si>
  <si>
    <t>RB/Spar Nord - venner (gymnastik)</t>
  </si>
  <si>
    <t>Tilgodehavender</t>
  </si>
  <si>
    <t>Debitorer</t>
  </si>
  <si>
    <t>Jyllingehallen</t>
  </si>
  <si>
    <t>JGI</t>
  </si>
  <si>
    <t>Periodeafgrænsningsposter</t>
  </si>
  <si>
    <t>Tilgodehavender spillere</t>
  </si>
  <si>
    <t>Øvrige tilgodehavender</t>
  </si>
  <si>
    <t>Roskilde Kommune</t>
  </si>
  <si>
    <t>Nøglebeholdning</t>
  </si>
  <si>
    <t>Mellemregninger</t>
  </si>
  <si>
    <t>Badminton</t>
  </si>
  <si>
    <t>Basket</t>
  </si>
  <si>
    <t>Billard</t>
  </si>
  <si>
    <t>Boksning</t>
  </si>
  <si>
    <t>Børneidræt</t>
  </si>
  <si>
    <t>Fodbold</t>
  </si>
  <si>
    <t>Gymnastik</t>
  </si>
  <si>
    <t>HUBA</t>
  </si>
  <si>
    <t>Håndbold</t>
  </si>
  <si>
    <t>JUCE</t>
  </si>
  <si>
    <t>Kampsport</t>
  </si>
  <si>
    <t>Svømning</t>
  </si>
  <si>
    <t>Tennis</t>
  </si>
  <si>
    <t>Vægttræning</t>
  </si>
  <si>
    <t>A6</t>
  </si>
  <si>
    <t>Likvide midler i alt</t>
  </si>
  <si>
    <t>Tilgodehavender i alt</t>
  </si>
  <si>
    <t>Mellemregninger i alt</t>
  </si>
  <si>
    <t>Aktiver i alt</t>
  </si>
  <si>
    <t>PASSIVER</t>
  </si>
  <si>
    <t>Egenkapital</t>
  </si>
  <si>
    <t>Egenkapital primo</t>
  </si>
  <si>
    <t>Årets resultat</t>
  </si>
  <si>
    <t>Egenkapital ultimo</t>
  </si>
  <si>
    <t>Gæld</t>
  </si>
  <si>
    <t>Lån</t>
  </si>
  <si>
    <t>Lån i alt</t>
  </si>
  <si>
    <t>Depositum</t>
  </si>
  <si>
    <t>Nøgler</t>
  </si>
  <si>
    <t>Depositum i alt</t>
  </si>
  <si>
    <t>Kreditorer</t>
  </si>
  <si>
    <t>Fooddesign</t>
  </si>
  <si>
    <t>Lyreco</t>
  </si>
  <si>
    <t>Diverse kreditorer</t>
  </si>
  <si>
    <t>Skyldige omkostninger</t>
  </si>
  <si>
    <t>Forudbetalt kontingent</t>
  </si>
  <si>
    <t>Afstemningskonto</t>
  </si>
  <si>
    <t>Mellemregning ungdomsturnering</t>
  </si>
  <si>
    <t>Mellemregning seniorturnering</t>
  </si>
  <si>
    <t>Kreditorer i alt</t>
  </si>
  <si>
    <t>Skyldige lønomkostninger</t>
  </si>
  <si>
    <t>Skyldig løn</t>
  </si>
  <si>
    <t>Skyldig A-skat</t>
  </si>
  <si>
    <t>Skyldig AMB</t>
  </si>
  <si>
    <t>Skyldig ATP</t>
  </si>
  <si>
    <t>Skyldige feriepenge</t>
  </si>
  <si>
    <t>Skyldig barsel</t>
  </si>
  <si>
    <t>Skyldige lønomkostninger i alt</t>
  </si>
  <si>
    <t>Passiver i alt</t>
  </si>
  <si>
    <t>Andre aktiviteter</t>
  </si>
  <si>
    <t>Lokaletilskud 4.kvt.</t>
  </si>
  <si>
    <t>Banetilskud</t>
  </si>
  <si>
    <t>Andre kommunele tilskud</t>
  </si>
  <si>
    <t>Andre tilskud</t>
  </si>
  <si>
    <t>Halleje via interbook</t>
  </si>
  <si>
    <t>Feriepengeforpligtigelser</t>
  </si>
  <si>
    <t>Holdfællesskaber HØJ/A6</t>
  </si>
  <si>
    <t>Balance 2014</t>
  </si>
  <si>
    <t>Årsregnskab 2014</t>
  </si>
  <si>
    <t>Deposita</t>
  </si>
  <si>
    <t>Lokaletilskud skyldigt RK</t>
  </si>
  <si>
    <t>Lønrefusion</t>
  </si>
  <si>
    <t>Rengøring</t>
  </si>
  <si>
    <t>Spar Nord dankortindbetalinger</t>
  </si>
  <si>
    <t>Spar Nord hævekonto (CH)</t>
  </si>
  <si>
    <t>Roskilde Kommune skyldigt lokaletilskud</t>
  </si>
  <si>
    <t>JTK kontonummer</t>
  </si>
  <si>
    <t>budget 2014</t>
  </si>
  <si>
    <t>1001+1002*0,5+1004</t>
  </si>
  <si>
    <t>1007+1008</t>
  </si>
  <si>
    <t>1049+1060+1061+1062+1065</t>
  </si>
  <si>
    <t>1800-1803</t>
  </si>
  <si>
    <t>2000+2005</t>
  </si>
  <si>
    <t>2205+2225</t>
  </si>
  <si>
    <t>3210+3220</t>
  </si>
  <si>
    <t>2500+2501+3090</t>
  </si>
  <si>
    <t>1000+1002*0,5+1003+1005+1009</t>
  </si>
  <si>
    <t>1303+1304</t>
  </si>
  <si>
    <r>
      <t>Brutto resultat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(før adm-afskr-finans)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</si>
</sst>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26"/>
      <name val="Berlin Sans FB Demi"/>
      <family val="2"/>
    </font>
    <font>
      <b/>
      <sz val="36"/>
      <color indexed="63"/>
      <name val="Times New Roman"/>
      <family val="1"/>
    </font>
    <font>
      <sz val="26"/>
      <color indexed="63"/>
      <name val="Times New Roman"/>
      <family val="1"/>
    </font>
    <font>
      <sz val="12"/>
      <color indexed="9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sz val="8"/>
      <name val="Arial"/>
    </font>
    <font>
      <sz val="10"/>
      <name val="Arial"/>
      <family val="2"/>
    </font>
    <font>
      <b/>
      <sz val="11"/>
      <name val="Arial"/>
      <family val="2"/>
    </font>
    <font>
      <sz val="12"/>
      <name val="Arial Black"/>
      <family val="2"/>
    </font>
    <font>
      <sz val="15"/>
      <name val="Times New Roman"/>
      <family val="1"/>
    </font>
    <font>
      <b/>
      <sz val="9"/>
      <name val="Arial Narrow"/>
      <family val="2"/>
    </font>
    <font>
      <b/>
      <sz val="8"/>
      <color rgb="FFFF0000"/>
      <name val="Arial Narrow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 Narrow"/>
      <family val="2"/>
    </font>
    <font>
      <sz val="8"/>
      <color theme="0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0" fontId="0" fillId="0" borderId="0" xfId="0" applyFill="1"/>
    <xf numFmtId="0" fontId="1" fillId="0" borderId="0" xfId="0" applyFont="1" applyBorder="1"/>
    <xf numFmtId="0" fontId="0" fillId="0" borderId="0" xfId="0" applyBorder="1"/>
    <xf numFmtId="0" fontId="1" fillId="2" borderId="0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3" fillId="3" borderId="0" xfId="0" applyFont="1" applyFill="1" applyBorder="1"/>
    <xf numFmtId="0" fontId="2" fillId="0" borderId="0" xfId="0" applyFont="1" applyBorder="1"/>
    <xf numFmtId="0" fontId="10" fillId="0" borderId="0" xfId="0" applyFont="1"/>
    <xf numFmtId="0" fontId="11" fillId="3" borderId="0" xfId="0" applyFont="1" applyFill="1"/>
    <xf numFmtId="0" fontId="4" fillId="0" borderId="0" xfId="0" applyFont="1" applyFill="1" applyBorder="1"/>
    <xf numFmtId="0" fontId="0" fillId="0" borderId="0" xfId="0" applyFill="1" applyBorder="1"/>
    <xf numFmtId="0" fontId="2" fillId="4" borderId="0" xfId="0" applyFont="1" applyFill="1" applyBorder="1"/>
    <xf numFmtId="0" fontId="2" fillId="5" borderId="0" xfId="0" applyFont="1" applyFill="1" applyBorder="1"/>
    <xf numFmtId="4" fontId="0" fillId="0" borderId="0" xfId="0" applyNumberFormat="1"/>
    <xf numFmtId="4" fontId="6" fillId="0" borderId="1" xfId="0" applyNumberFormat="1" applyFont="1" applyBorder="1"/>
    <xf numFmtId="4" fontId="12" fillId="3" borderId="0" xfId="0" applyNumberFormat="1" applyFont="1" applyFill="1"/>
    <xf numFmtId="4" fontId="9" fillId="3" borderId="0" xfId="0" applyNumberFormat="1" applyFont="1" applyFill="1" applyBorder="1"/>
    <xf numFmtId="4" fontId="5" fillId="0" borderId="0" xfId="0" applyNumberFormat="1" applyFont="1" applyFill="1" applyBorder="1"/>
    <xf numFmtId="4" fontId="0" fillId="2" borderId="0" xfId="0" applyNumberFormat="1" applyFill="1" applyBorder="1"/>
    <xf numFmtId="4" fontId="0" fillId="0" borderId="0" xfId="0" applyNumberFormat="1" applyBorder="1"/>
    <xf numFmtId="4" fontId="0" fillId="0" borderId="0" xfId="0" applyNumberFormat="1" applyFill="1" applyBorder="1"/>
    <xf numFmtId="4" fontId="2" fillId="4" borderId="0" xfId="0" applyNumberFormat="1" applyFont="1" applyFill="1" applyBorder="1"/>
    <xf numFmtId="4" fontId="10" fillId="3" borderId="0" xfId="0" applyNumberFormat="1" applyFont="1" applyFill="1" applyBorder="1"/>
    <xf numFmtId="4" fontId="2" fillId="0" borderId="0" xfId="0" applyNumberFormat="1" applyFont="1" applyBorder="1"/>
    <xf numFmtId="4" fontId="10" fillId="0" borderId="0" xfId="0" applyNumberFormat="1" applyFont="1"/>
    <xf numFmtId="0" fontId="1" fillId="0" borderId="0" xfId="0" applyFont="1" applyFill="1" applyBorder="1"/>
    <xf numFmtId="4" fontId="1" fillId="0" borderId="0" xfId="0" applyNumberFormat="1" applyFont="1" applyBorder="1"/>
    <xf numFmtId="0" fontId="14" fillId="0" borderId="0" xfId="0" applyFont="1" applyFill="1" applyBorder="1"/>
    <xf numFmtId="0" fontId="1" fillId="4" borderId="0" xfId="0" applyFont="1" applyFill="1" applyBorder="1"/>
    <xf numFmtId="4" fontId="2" fillId="5" borderId="0" xfId="0" applyNumberFormat="1" applyFont="1" applyFill="1" applyBorder="1"/>
    <xf numFmtId="4" fontId="1" fillId="4" borderId="0" xfId="0" applyNumberFormat="1" applyFont="1" applyFill="1" applyBorder="1"/>
    <xf numFmtId="0" fontId="15" fillId="6" borderId="0" xfId="0" applyFont="1" applyFill="1"/>
    <xf numFmtId="4" fontId="15" fillId="6" borderId="0" xfId="0" applyNumberFormat="1" applyFont="1" applyFill="1"/>
    <xf numFmtId="0" fontId="7" fillId="0" borderId="1" xfId="0" applyNumberFormat="1" applyFont="1" applyBorder="1"/>
    <xf numFmtId="0" fontId="0" fillId="0" borderId="0" xfId="0" applyFont="1" applyFill="1" applyBorder="1"/>
    <xf numFmtId="0" fontId="16" fillId="0" borderId="1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indent="1"/>
    </xf>
    <xf numFmtId="4" fontId="19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4" fontId="14" fillId="0" borderId="0" xfId="0" applyNumberFormat="1" applyFont="1" applyBorder="1"/>
    <xf numFmtId="0" fontId="2" fillId="7" borderId="0" xfId="0" applyFont="1" applyFill="1" applyBorder="1"/>
    <xf numFmtId="4" fontId="2" fillId="7" borderId="0" xfId="0" applyNumberFormat="1" applyFont="1" applyFill="1" applyBorder="1"/>
    <xf numFmtId="4" fontId="21" fillId="0" borderId="0" xfId="0" applyNumberFormat="1" applyFont="1" applyFill="1" applyBorder="1"/>
    <xf numFmtId="4" fontId="22" fillId="0" borderId="0" xfId="0" applyNumberFormat="1" applyFont="1" applyFill="1" applyBorder="1"/>
    <xf numFmtId="0" fontId="23" fillId="0" borderId="0" xfId="0" applyFont="1" applyFill="1" applyAlignment="1">
      <alignment horizontal="left" indent="1"/>
    </xf>
    <xf numFmtId="0" fontId="24" fillId="0" borderId="0" xfId="0" applyFont="1" applyAlignment="1">
      <alignment horizontal="left" indent="1"/>
    </xf>
    <xf numFmtId="4" fontId="0" fillId="0" borderId="0" xfId="0" quotePrefix="1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95250</xdr:rowOff>
    </xdr:from>
    <xdr:to>
      <xdr:col>4</xdr:col>
      <xdr:colOff>390525</xdr:colOff>
      <xdr:row>3</xdr:row>
      <xdr:rowOff>123825</xdr:rowOff>
    </xdr:to>
    <xdr:pic>
      <xdr:nvPicPr>
        <xdr:cNvPr id="1037" name="Picture 2" descr="JGI_logo_fin03_lil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95250"/>
          <a:ext cx="12096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66675</xdr:rowOff>
    </xdr:from>
    <xdr:to>
      <xdr:col>3</xdr:col>
      <xdr:colOff>238125</xdr:colOff>
      <xdr:row>3</xdr:row>
      <xdr:rowOff>95250</xdr:rowOff>
    </xdr:to>
    <xdr:pic>
      <xdr:nvPicPr>
        <xdr:cNvPr id="2060" name="Picture 1" descr="JGI_logo_fin03_lil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28600"/>
          <a:ext cx="12096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3:F211"/>
  <sheetViews>
    <sheetView workbookViewId="0">
      <selection activeCell="F67" sqref="F67"/>
    </sheetView>
  </sheetViews>
  <sheetFormatPr defaultRowHeight="12.75" x14ac:dyDescent="0.2"/>
  <cols>
    <col min="1" max="1" width="8" customWidth="1"/>
    <col min="2" max="2" width="33" customWidth="1"/>
    <col min="3" max="4" width="14.140625" style="17" customWidth="1"/>
    <col min="7" max="7" width="5.28515625" customWidth="1"/>
  </cols>
  <sheetData>
    <row r="3" spans="1:6" ht="45" x14ac:dyDescent="0.6">
      <c r="A3" s="37" t="s">
        <v>241</v>
      </c>
      <c r="B3" s="8"/>
      <c r="C3" s="18"/>
      <c r="D3" s="40"/>
      <c r="E3" s="6"/>
      <c r="F3" s="39" t="s">
        <v>195</v>
      </c>
    </row>
    <row r="5" spans="1:6" ht="20.25" x14ac:dyDescent="0.3">
      <c r="A5" s="12">
        <v>1000</v>
      </c>
      <c r="B5" s="12" t="s">
        <v>0</v>
      </c>
      <c r="C5" s="19"/>
      <c r="D5" s="19"/>
      <c r="E5" s="42" t="s">
        <v>249</v>
      </c>
    </row>
    <row r="6" spans="1:6" ht="15.75" x14ac:dyDescent="0.25">
      <c r="A6" s="1"/>
      <c r="B6" s="1"/>
    </row>
    <row r="7" spans="1:6" ht="15.75" x14ac:dyDescent="0.25">
      <c r="A7" s="9">
        <v>1001</v>
      </c>
      <c r="B7" s="9" t="s">
        <v>1</v>
      </c>
      <c r="C7" s="20"/>
      <c r="D7" s="20"/>
    </row>
    <row r="8" spans="1:6" s="2" customFormat="1" ht="13.5" x14ac:dyDescent="0.25">
      <c r="A8" s="13"/>
      <c r="B8" s="13"/>
      <c r="C8" s="21"/>
      <c r="D8" s="43" t="s">
        <v>250</v>
      </c>
    </row>
    <row r="9" spans="1:6" x14ac:dyDescent="0.2">
      <c r="A9" s="5">
        <v>1010</v>
      </c>
      <c r="B9" s="5" t="s">
        <v>2</v>
      </c>
      <c r="C9" s="22"/>
      <c r="D9" s="22"/>
    </row>
    <row r="10" spans="1:6" ht="13.5" x14ac:dyDescent="0.25">
      <c r="A10" s="4">
        <v>1100</v>
      </c>
      <c r="B10" s="4" t="s">
        <v>3</v>
      </c>
      <c r="C10" s="23">
        <f>22375+26900/2+21000</f>
        <v>56825</v>
      </c>
      <c r="D10" s="23">
        <f>28125+21400*0.5+39000</f>
        <v>77825</v>
      </c>
      <c r="E10" s="42" t="s">
        <v>251</v>
      </c>
    </row>
    <row r="11" spans="1:6" ht="13.5" x14ac:dyDescent="0.25">
      <c r="A11" s="4">
        <v>1102</v>
      </c>
      <c r="B11" s="4" t="s">
        <v>4</v>
      </c>
      <c r="C11" s="23">
        <v>0</v>
      </c>
      <c r="D11" s="23">
        <v>0</v>
      </c>
      <c r="E11" s="42">
        <v>1006</v>
      </c>
    </row>
    <row r="12" spans="1:6" ht="13.5" x14ac:dyDescent="0.25">
      <c r="A12" s="4">
        <v>1103</v>
      </c>
      <c r="B12" s="4" t="s">
        <v>5</v>
      </c>
      <c r="C12" s="23">
        <f>126900+26900/2+156928+150+7625</f>
        <v>305053</v>
      </c>
      <c r="D12" s="23">
        <f>149875+21400*0.5+145000</f>
        <v>305575</v>
      </c>
      <c r="E12" s="42" t="s">
        <v>259</v>
      </c>
    </row>
    <row r="13" spans="1:6" ht="13.5" x14ac:dyDescent="0.25">
      <c r="A13" s="14">
        <v>1104</v>
      </c>
      <c r="B13" s="14" t="s">
        <v>123</v>
      </c>
      <c r="C13" s="23">
        <v>0</v>
      </c>
      <c r="D13" s="24">
        <v>0</v>
      </c>
      <c r="E13" s="42"/>
    </row>
    <row r="14" spans="1:6" ht="13.5" x14ac:dyDescent="0.25">
      <c r="A14" s="14">
        <v>1105</v>
      </c>
      <c r="B14" s="14" t="s">
        <v>124</v>
      </c>
      <c r="C14" s="23">
        <f>1250+27250</f>
        <v>28500</v>
      </c>
      <c r="D14" s="24">
        <f>10000+65000</f>
        <v>75000</v>
      </c>
      <c r="E14" s="42" t="s">
        <v>252</v>
      </c>
    </row>
    <row r="15" spans="1:6" ht="13.5" x14ac:dyDescent="0.25">
      <c r="A15" s="14">
        <v>1106</v>
      </c>
      <c r="B15" s="14" t="s">
        <v>232</v>
      </c>
      <c r="C15" s="23">
        <f>1000+2100+1275+263100+2450</f>
        <v>269925</v>
      </c>
      <c r="D15" s="24">
        <f>1000+5000+3000+235000+4000</f>
        <v>248000</v>
      </c>
      <c r="E15" s="42" t="s">
        <v>253</v>
      </c>
    </row>
    <row r="16" spans="1:6" ht="13.5" x14ac:dyDescent="0.25">
      <c r="A16" s="4">
        <v>1110</v>
      </c>
      <c r="B16" s="4" t="s">
        <v>6</v>
      </c>
      <c r="C16" s="23">
        <v>0</v>
      </c>
      <c r="D16" s="24">
        <v>0</v>
      </c>
      <c r="E16" s="42"/>
    </row>
    <row r="17" spans="1:5" ht="13.5" x14ac:dyDescent="0.25">
      <c r="A17" s="14">
        <v>1111</v>
      </c>
      <c r="B17" s="14" t="s">
        <v>125</v>
      </c>
      <c r="C17" s="23">
        <v>0</v>
      </c>
      <c r="D17" s="24">
        <v>0</v>
      </c>
      <c r="E17" s="42"/>
    </row>
    <row r="18" spans="1:5" ht="13.5" x14ac:dyDescent="0.25">
      <c r="A18" s="4">
        <v>1115</v>
      </c>
      <c r="B18" s="4" t="s">
        <v>7</v>
      </c>
      <c r="C18" s="23">
        <v>0</v>
      </c>
      <c r="D18" s="24">
        <v>0</v>
      </c>
      <c r="E18" s="42"/>
    </row>
    <row r="19" spans="1:5" ht="13.5" x14ac:dyDescent="0.25">
      <c r="A19" s="14">
        <v>1116</v>
      </c>
      <c r="B19" s="14" t="s">
        <v>126</v>
      </c>
      <c r="C19" s="23">
        <v>0</v>
      </c>
      <c r="D19" s="24">
        <v>0</v>
      </c>
      <c r="E19" s="42"/>
    </row>
    <row r="20" spans="1:5" ht="13.5" x14ac:dyDescent="0.25">
      <c r="A20" s="4">
        <v>1120</v>
      </c>
      <c r="B20" s="4" t="s">
        <v>8</v>
      </c>
      <c r="C20" s="23">
        <v>0</v>
      </c>
      <c r="D20" s="24">
        <v>0</v>
      </c>
      <c r="E20" s="42"/>
    </row>
    <row r="21" spans="1:5" ht="13.5" x14ac:dyDescent="0.25">
      <c r="A21" s="4">
        <v>1121</v>
      </c>
      <c r="B21" s="4" t="s">
        <v>9</v>
      </c>
      <c r="C21" s="23">
        <v>0</v>
      </c>
      <c r="D21" s="24">
        <v>0</v>
      </c>
      <c r="E21" s="42">
        <v>1075</v>
      </c>
    </row>
    <row r="22" spans="1:5" ht="13.5" x14ac:dyDescent="0.25">
      <c r="A22" s="4">
        <v>1122</v>
      </c>
      <c r="B22" s="4" t="s">
        <v>10</v>
      </c>
      <c r="C22" s="23">
        <v>0</v>
      </c>
      <c r="D22" s="24">
        <v>0</v>
      </c>
      <c r="E22" s="42"/>
    </row>
    <row r="23" spans="1:5" ht="13.5" x14ac:dyDescent="0.25">
      <c r="A23" s="14">
        <v>1125</v>
      </c>
      <c r="B23" s="14" t="s">
        <v>242</v>
      </c>
      <c r="C23" s="23">
        <v>0</v>
      </c>
      <c r="D23" s="24"/>
      <c r="E23" s="42"/>
    </row>
    <row r="24" spans="1:5" ht="13.5" x14ac:dyDescent="0.25">
      <c r="A24" s="3">
        <v>1130</v>
      </c>
      <c r="B24" s="3" t="s">
        <v>11</v>
      </c>
      <c r="C24" s="30">
        <f>SUM(C10:C23)</f>
        <v>660303</v>
      </c>
      <c r="D24" s="30">
        <f>SUM(D10:D22)</f>
        <v>706400</v>
      </c>
      <c r="E24" s="42"/>
    </row>
    <row r="25" spans="1:5" ht="13.5" x14ac:dyDescent="0.25">
      <c r="A25" s="3"/>
      <c r="B25" s="3"/>
      <c r="C25" s="23"/>
      <c r="D25" s="23"/>
      <c r="E25" s="42"/>
    </row>
    <row r="26" spans="1:5" ht="13.5" x14ac:dyDescent="0.25">
      <c r="A26" s="5">
        <v>1140</v>
      </c>
      <c r="B26" s="5" t="s">
        <v>12</v>
      </c>
      <c r="C26" s="22"/>
      <c r="D26" s="22"/>
      <c r="E26" s="42"/>
    </row>
    <row r="27" spans="1:5" ht="13.5" x14ac:dyDescent="0.25">
      <c r="A27" s="4">
        <v>1145</v>
      </c>
      <c r="B27" s="4" t="s">
        <v>13</v>
      </c>
      <c r="C27" s="23">
        <v>59804.28</v>
      </c>
      <c r="D27" s="23">
        <v>80000</v>
      </c>
      <c r="E27" s="42">
        <v>1100</v>
      </c>
    </row>
    <row r="28" spans="1:5" ht="13.5" x14ac:dyDescent="0.25">
      <c r="A28" s="4">
        <v>1146</v>
      </c>
      <c r="B28" s="4" t="s">
        <v>14</v>
      </c>
      <c r="C28" s="23">
        <v>15938.38</v>
      </c>
      <c r="D28" s="23">
        <v>0</v>
      </c>
      <c r="E28" s="42">
        <v>1101</v>
      </c>
    </row>
    <row r="29" spans="1:5" ht="13.5" x14ac:dyDescent="0.25">
      <c r="A29" s="4">
        <v>1147</v>
      </c>
      <c r="B29" s="4" t="s">
        <v>233</v>
      </c>
      <c r="C29" s="23">
        <v>0</v>
      </c>
      <c r="D29" s="23">
        <v>0</v>
      </c>
      <c r="E29" s="42"/>
    </row>
    <row r="30" spans="1:5" ht="13.5" x14ac:dyDescent="0.25">
      <c r="A30" s="14">
        <v>1148</v>
      </c>
      <c r="B30" s="14" t="s">
        <v>243</v>
      </c>
      <c r="C30" s="23">
        <v>0</v>
      </c>
      <c r="D30" s="23"/>
      <c r="E30" s="42"/>
    </row>
    <row r="31" spans="1:5" ht="13.5" x14ac:dyDescent="0.25">
      <c r="A31" s="4">
        <v>1150</v>
      </c>
      <c r="B31" s="4" t="s">
        <v>15</v>
      </c>
      <c r="C31" s="23">
        <v>42742</v>
      </c>
      <c r="D31" s="23">
        <v>43000</v>
      </c>
      <c r="E31" s="42">
        <v>1102</v>
      </c>
    </row>
    <row r="32" spans="1:5" ht="13.5" x14ac:dyDescent="0.25">
      <c r="A32" s="4">
        <v>1151</v>
      </c>
      <c r="B32" s="4" t="s">
        <v>16</v>
      </c>
      <c r="C32" s="23">
        <v>11300</v>
      </c>
      <c r="D32" s="23">
        <v>4000</v>
      </c>
      <c r="E32" s="42">
        <v>1104</v>
      </c>
    </row>
    <row r="33" spans="1:5" ht="13.5" x14ac:dyDescent="0.25">
      <c r="A33" s="14">
        <v>1152</v>
      </c>
      <c r="B33" s="14" t="s">
        <v>234</v>
      </c>
      <c r="C33" s="23">
        <v>42245</v>
      </c>
      <c r="D33" s="23">
        <v>60000</v>
      </c>
      <c r="E33" s="42">
        <v>1103</v>
      </c>
    </row>
    <row r="34" spans="1:5" ht="13.5" x14ac:dyDescent="0.25">
      <c r="A34" s="14">
        <v>1155</v>
      </c>
      <c r="B34" s="14" t="s">
        <v>17</v>
      </c>
      <c r="C34" s="23">
        <v>0</v>
      </c>
      <c r="D34" s="24">
        <v>0</v>
      </c>
      <c r="E34" s="42"/>
    </row>
    <row r="35" spans="1:5" ht="13.5" x14ac:dyDescent="0.25">
      <c r="A35" s="14">
        <v>1160</v>
      </c>
      <c r="B35" s="14" t="s">
        <v>235</v>
      </c>
      <c r="C35" s="23">
        <v>24625</v>
      </c>
      <c r="D35" s="24">
        <v>0</v>
      </c>
      <c r="E35" s="42">
        <v>1106</v>
      </c>
    </row>
    <row r="36" spans="1:5" ht="13.5" x14ac:dyDescent="0.25">
      <c r="A36" s="4">
        <v>1165</v>
      </c>
      <c r="B36" s="4" t="s">
        <v>236</v>
      </c>
      <c r="C36" s="23">
        <v>0</v>
      </c>
      <c r="D36" s="24">
        <v>0</v>
      </c>
      <c r="E36" s="42"/>
    </row>
    <row r="37" spans="1:5" ht="13.5" x14ac:dyDescent="0.25">
      <c r="A37" s="3">
        <v>1180</v>
      </c>
      <c r="B37" s="3" t="s">
        <v>18</v>
      </c>
      <c r="C37" s="30">
        <f>SUM(C27:C36)</f>
        <v>196654.66</v>
      </c>
      <c r="D37" s="30">
        <f>SUM(D27:D36)</f>
        <v>187000</v>
      </c>
      <c r="E37" s="42"/>
    </row>
    <row r="38" spans="1:5" ht="13.5" x14ac:dyDescent="0.25">
      <c r="A38" s="3"/>
      <c r="B38" s="3"/>
      <c r="C38" s="23"/>
      <c r="D38" s="23"/>
      <c r="E38" s="42"/>
    </row>
    <row r="39" spans="1:5" ht="13.5" x14ac:dyDescent="0.25">
      <c r="A39" s="5">
        <v>1200</v>
      </c>
      <c r="B39" s="5" t="s">
        <v>19</v>
      </c>
      <c r="C39" s="22"/>
      <c r="D39" s="22"/>
      <c r="E39" s="42"/>
    </row>
    <row r="40" spans="1:5" ht="13.5" x14ac:dyDescent="0.25">
      <c r="A40" s="4">
        <v>1205</v>
      </c>
      <c r="B40" s="4" t="s">
        <v>20</v>
      </c>
      <c r="C40" s="23">
        <v>52500</v>
      </c>
      <c r="D40" s="23">
        <v>49500</v>
      </c>
      <c r="E40" s="42" t="s">
        <v>254</v>
      </c>
    </row>
    <row r="41" spans="1:5" ht="13.5" x14ac:dyDescent="0.25">
      <c r="A41" s="4">
        <v>1210</v>
      </c>
      <c r="B41" s="4" t="s">
        <v>21</v>
      </c>
      <c r="C41" s="23">
        <v>0</v>
      </c>
      <c r="D41" s="23">
        <v>0</v>
      </c>
      <c r="E41" s="42"/>
    </row>
    <row r="42" spans="1:5" ht="13.5" x14ac:dyDescent="0.25">
      <c r="A42" s="4">
        <v>1211</v>
      </c>
      <c r="B42" s="4" t="s">
        <v>127</v>
      </c>
      <c r="C42" s="23">
        <v>0</v>
      </c>
      <c r="D42" s="23">
        <v>0</v>
      </c>
      <c r="E42" s="42"/>
    </row>
    <row r="43" spans="1:5" ht="13.5" x14ac:dyDescent="0.25">
      <c r="A43" s="4">
        <v>1215</v>
      </c>
      <c r="B43" s="4" t="s">
        <v>22</v>
      </c>
      <c r="C43" s="23">
        <v>5150</v>
      </c>
      <c r="D43" s="23">
        <v>7000</v>
      </c>
      <c r="E43" s="42">
        <v>1300</v>
      </c>
    </row>
    <row r="44" spans="1:5" ht="13.5" x14ac:dyDescent="0.25">
      <c r="A44" s="14">
        <v>1216</v>
      </c>
      <c r="B44" s="14" t="s">
        <v>128</v>
      </c>
      <c r="C44" s="23">
        <v>0</v>
      </c>
      <c r="D44" s="23">
        <v>0</v>
      </c>
      <c r="E44" s="42"/>
    </row>
    <row r="45" spans="1:5" ht="13.5" x14ac:dyDescent="0.25">
      <c r="A45" s="4">
        <v>1220</v>
      </c>
      <c r="B45" s="4" t="s">
        <v>23</v>
      </c>
      <c r="C45" s="23">
        <v>0</v>
      </c>
      <c r="D45" s="23">
        <v>0</v>
      </c>
      <c r="E45" s="42"/>
    </row>
    <row r="46" spans="1:5" ht="13.5" x14ac:dyDescent="0.25">
      <c r="A46" s="4">
        <v>1225</v>
      </c>
      <c r="B46" s="4" t="s">
        <v>24</v>
      </c>
      <c r="C46" s="23">
        <v>0</v>
      </c>
      <c r="D46" s="23">
        <v>0</v>
      </c>
      <c r="E46" s="42"/>
    </row>
    <row r="47" spans="1:5" ht="13.5" x14ac:dyDescent="0.25">
      <c r="A47" s="4">
        <v>1230</v>
      </c>
      <c r="B47" s="4" t="s">
        <v>25</v>
      </c>
      <c r="C47" s="23">
        <v>5750</v>
      </c>
      <c r="D47" s="23">
        <v>10000</v>
      </c>
      <c r="E47" s="42">
        <v>1905</v>
      </c>
    </row>
    <row r="48" spans="1:5" ht="13.5" x14ac:dyDescent="0.25">
      <c r="A48" s="4">
        <v>1235</v>
      </c>
      <c r="B48" s="4" t="s">
        <v>26</v>
      </c>
      <c r="C48" s="23">
        <f>200+41500</f>
        <v>41700</v>
      </c>
      <c r="D48" s="23">
        <v>0</v>
      </c>
      <c r="E48" s="42" t="s">
        <v>260</v>
      </c>
    </row>
    <row r="49" spans="1:5" ht="13.5" x14ac:dyDescent="0.25">
      <c r="A49" s="14">
        <v>1240</v>
      </c>
      <c r="B49" s="14" t="s">
        <v>129</v>
      </c>
      <c r="C49" s="23">
        <v>0</v>
      </c>
      <c r="D49" s="23">
        <v>0</v>
      </c>
      <c r="E49" s="42"/>
    </row>
    <row r="50" spans="1:5" ht="13.5" x14ac:dyDescent="0.25">
      <c r="A50" s="3">
        <v>1299</v>
      </c>
      <c r="B50" s="3" t="s">
        <v>27</v>
      </c>
      <c r="C50" s="30">
        <f>SUM(C40:C49)</f>
        <v>105100</v>
      </c>
      <c r="D50" s="30">
        <f>SUM(D40:D49)</f>
        <v>66500</v>
      </c>
      <c r="E50" s="42"/>
    </row>
    <row r="51" spans="1:5" ht="13.5" x14ac:dyDescent="0.25">
      <c r="A51" s="3"/>
      <c r="B51" s="3"/>
      <c r="C51" s="23"/>
      <c r="D51" s="23"/>
      <c r="E51" s="42"/>
    </row>
    <row r="52" spans="1:5" ht="15.75" x14ac:dyDescent="0.25">
      <c r="A52" s="15">
        <v>1900</v>
      </c>
      <c r="B52" s="15" t="s">
        <v>28</v>
      </c>
      <c r="C52" s="25">
        <f>SUM(C24+C37+C50)</f>
        <v>962057.66</v>
      </c>
      <c r="D52" s="25">
        <f>SUM(D24+D37+D50)</f>
        <v>959900</v>
      </c>
      <c r="E52" s="42"/>
    </row>
    <row r="53" spans="1:5" ht="13.5" x14ac:dyDescent="0.25">
      <c r="A53" s="4"/>
      <c r="B53" s="4"/>
      <c r="C53" s="23"/>
      <c r="D53" s="23"/>
      <c r="E53" s="42"/>
    </row>
    <row r="54" spans="1:5" ht="15.75" x14ac:dyDescent="0.25">
      <c r="A54" s="9">
        <v>2000</v>
      </c>
      <c r="B54" s="9" t="s">
        <v>29</v>
      </c>
      <c r="C54" s="26"/>
      <c r="D54" s="26"/>
      <c r="E54" s="42"/>
    </row>
    <row r="55" spans="1:5" ht="13.5" x14ac:dyDescent="0.25">
      <c r="A55" s="3"/>
      <c r="B55" s="3"/>
      <c r="C55" s="23"/>
      <c r="D55" s="23"/>
      <c r="E55" s="42"/>
    </row>
    <row r="56" spans="1:5" ht="13.5" x14ac:dyDescent="0.25">
      <c r="A56" s="5">
        <v>2010</v>
      </c>
      <c r="B56" s="5" t="s">
        <v>30</v>
      </c>
      <c r="C56" s="22"/>
      <c r="D56" s="22"/>
      <c r="E56" s="42"/>
    </row>
    <row r="57" spans="1:5" ht="13.5" x14ac:dyDescent="0.25">
      <c r="A57" s="4">
        <v>2100</v>
      </c>
      <c r="B57" s="4" t="s">
        <v>31</v>
      </c>
      <c r="C57" s="23">
        <f>189073.69-33120</f>
        <v>155953.69</v>
      </c>
      <c r="D57" s="23">
        <v>290000</v>
      </c>
      <c r="E57" s="42" t="s">
        <v>255</v>
      </c>
    </row>
    <row r="58" spans="1:5" ht="13.5" x14ac:dyDescent="0.25">
      <c r="A58" s="4">
        <v>2101</v>
      </c>
      <c r="B58" s="4" t="s">
        <v>130</v>
      </c>
      <c r="C58" s="23">
        <v>0</v>
      </c>
      <c r="D58" s="23">
        <v>0</v>
      </c>
      <c r="E58" s="42"/>
    </row>
    <row r="59" spans="1:5" ht="13.5" x14ac:dyDescent="0.25">
      <c r="A59" s="4">
        <v>2102</v>
      </c>
      <c r="B59" s="4" t="s">
        <v>32</v>
      </c>
      <c r="C59" s="23">
        <v>0</v>
      </c>
      <c r="D59" s="23">
        <v>0</v>
      </c>
      <c r="E59" s="42"/>
    </row>
    <row r="60" spans="1:5" ht="13.5" x14ac:dyDescent="0.25">
      <c r="A60" s="14">
        <v>2103</v>
      </c>
      <c r="B60" s="14" t="s">
        <v>244</v>
      </c>
      <c r="C60" s="23">
        <v>0</v>
      </c>
      <c r="D60" s="23"/>
      <c r="E60" s="42"/>
    </row>
    <row r="61" spans="1:5" ht="13.5" x14ac:dyDescent="0.25">
      <c r="A61" s="4">
        <v>2105</v>
      </c>
      <c r="B61" s="4" t="s">
        <v>33</v>
      </c>
      <c r="C61" s="23">
        <v>0</v>
      </c>
      <c r="D61" s="23">
        <v>0</v>
      </c>
      <c r="E61" s="42"/>
    </row>
    <row r="62" spans="1:5" ht="13.5" x14ac:dyDescent="0.25">
      <c r="A62" s="4">
        <v>2110</v>
      </c>
      <c r="B62" s="4" t="s">
        <v>34</v>
      </c>
      <c r="C62" s="23">
        <v>0</v>
      </c>
      <c r="D62" s="23">
        <v>0</v>
      </c>
      <c r="E62" s="42"/>
    </row>
    <row r="63" spans="1:5" ht="13.5" x14ac:dyDescent="0.25">
      <c r="A63" s="4">
        <v>2111</v>
      </c>
      <c r="B63" s="4" t="s">
        <v>35</v>
      </c>
      <c r="C63" s="23">
        <v>0</v>
      </c>
      <c r="D63" s="23">
        <v>0</v>
      </c>
      <c r="E63" s="42"/>
    </row>
    <row r="64" spans="1:5" ht="13.5" x14ac:dyDescent="0.25">
      <c r="A64" s="14">
        <v>2112</v>
      </c>
      <c r="B64" s="14" t="s">
        <v>131</v>
      </c>
      <c r="C64" s="23">
        <v>0</v>
      </c>
      <c r="D64" s="23">
        <v>0</v>
      </c>
      <c r="E64" s="42"/>
    </row>
    <row r="65" spans="1:5" ht="13.5" x14ac:dyDescent="0.25">
      <c r="A65" s="4">
        <v>2120</v>
      </c>
      <c r="B65" s="4" t="s">
        <v>36</v>
      </c>
      <c r="C65" s="23">
        <v>3638.4</v>
      </c>
      <c r="D65" s="23">
        <v>4000</v>
      </c>
      <c r="E65" s="42">
        <v>2002</v>
      </c>
    </row>
    <row r="66" spans="1:5" ht="13.5" x14ac:dyDescent="0.25">
      <c r="A66" s="4">
        <v>2121</v>
      </c>
      <c r="B66" s="4" t="s">
        <v>37</v>
      </c>
      <c r="C66" s="23">
        <v>0</v>
      </c>
      <c r="D66" s="23">
        <v>0</v>
      </c>
      <c r="E66" s="42"/>
    </row>
    <row r="67" spans="1:5" ht="13.5" x14ac:dyDescent="0.25">
      <c r="A67" s="4">
        <v>2130</v>
      </c>
      <c r="B67" s="4" t="s">
        <v>38</v>
      </c>
      <c r="C67" s="23">
        <v>6739.87</v>
      </c>
      <c r="D67" s="23">
        <v>8000</v>
      </c>
      <c r="E67" s="42">
        <v>2010</v>
      </c>
    </row>
    <row r="68" spans="1:5" ht="13.5" x14ac:dyDescent="0.25">
      <c r="A68" s="14">
        <v>2185</v>
      </c>
      <c r="B68" s="14" t="s">
        <v>132</v>
      </c>
      <c r="C68" s="23">
        <v>0</v>
      </c>
      <c r="D68" s="23">
        <v>0</v>
      </c>
      <c r="E68" s="42"/>
    </row>
    <row r="69" spans="1:5" ht="13.5" x14ac:dyDescent="0.25">
      <c r="A69" s="3">
        <v>2190</v>
      </c>
      <c r="B69" s="3" t="s">
        <v>39</v>
      </c>
      <c r="C69" s="30">
        <f>SUM(C57:C68)</f>
        <v>166331.96</v>
      </c>
      <c r="D69" s="30">
        <f>SUM(D57:D68)</f>
        <v>302000</v>
      </c>
      <c r="E69" s="42"/>
    </row>
    <row r="70" spans="1:5" ht="13.5" x14ac:dyDescent="0.25">
      <c r="A70" s="4"/>
      <c r="B70" s="4"/>
      <c r="C70" s="23"/>
      <c r="D70" s="23"/>
      <c r="E70" s="42"/>
    </row>
    <row r="71" spans="1:5" ht="13.5" x14ac:dyDescent="0.25">
      <c r="A71" s="5">
        <v>2200</v>
      </c>
      <c r="B71" s="5" t="s">
        <v>40</v>
      </c>
      <c r="C71" s="22"/>
      <c r="D71" s="22"/>
      <c r="E71" s="42"/>
    </row>
    <row r="72" spans="1:5" ht="13.5" x14ac:dyDescent="0.25">
      <c r="A72" s="4">
        <v>2205</v>
      </c>
      <c r="B72" s="4" t="s">
        <v>133</v>
      </c>
      <c r="C72" s="23">
        <f>173755+2632.5</f>
        <v>176387.5</v>
      </c>
      <c r="D72" s="23">
        <f>195000+3000</f>
        <v>198000</v>
      </c>
      <c r="E72" s="42" t="s">
        <v>256</v>
      </c>
    </row>
    <row r="73" spans="1:5" ht="13.5" x14ac:dyDescent="0.25">
      <c r="A73" s="4">
        <v>2206</v>
      </c>
      <c r="B73" s="4" t="s">
        <v>134</v>
      </c>
      <c r="C73" s="23">
        <v>0</v>
      </c>
      <c r="D73" s="23">
        <v>0</v>
      </c>
      <c r="E73" s="42"/>
    </row>
    <row r="74" spans="1:5" ht="13.5" x14ac:dyDescent="0.25">
      <c r="A74" s="4">
        <v>2210</v>
      </c>
      <c r="B74" s="4" t="s">
        <v>237</v>
      </c>
      <c r="C74" s="23">
        <v>0</v>
      </c>
      <c r="D74" s="23">
        <v>0</v>
      </c>
      <c r="E74" s="42"/>
    </row>
    <row r="75" spans="1:5" ht="13.5" x14ac:dyDescent="0.25">
      <c r="A75" s="4">
        <v>2211</v>
      </c>
      <c r="B75" s="4" t="s">
        <v>135</v>
      </c>
      <c r="C75" s="23">
        <v>0</v>
      </c>
      <c r="D75" s="23">
        <v>0</v>
      </c>
      <c r="E75" s="42"/>
    </row>
    <row r="76" spans="1:5" ht="13.5" x14ac:dyDescent="0.25">
      <c r="A76" s="4">
        <v>2220</v>
      </c>
      <c r="B76" s="4" t="s">
        <v>41</v>
      </c>
      <c r="C76" s="23">
        <v>0</v>
      </c>
      <c r="D76" s="23">
        <v>0</v>
      </c>
      <c r="E76" s="42"/>
    </row>
    <row r="77" spans="1:5" ht="13.5" x14ac:dyDescent="0.25">
      <c r="A77" s="4">
        <v>2225</v>
      </c>
      <c r="B77" s="4" t="s">
        <v>42</v>
      </c>
      <c r="C77" s="23">
        <v>0</v>
      </c>
      <c r="D77" s="23">
        <v>0</v>
      </c>
      <c r="E77" s="42"/>
    </row>
    <row r="78" spans="1:5" ht="13.5" x14ac:dyDescent="0.25">
      <c r="A78" s="4">
        <v>2230</v>
      </c>
      <c r="B78" s="4" t="s">
        <v>43</v>
      </c>
      <c r="C78" s="23">
        <v>0</v>
      </c>
      <c r="D78" s="23">
        <v>0</v>
      </c>
      <c r="E78" s="42"/>
    </row>
    <row r="79" spans="1:5" ht="13.5" x14ac:dyDescent="0.25">
      <c r="A79" s="4">
        <v>2235</v>
      </c>
      <c r="B79" s="4" t="s">
        <v>44</v>
      </c>
      <c r="C79" s="23">
        <v>0</v>
      </c>
      <c r="D79" s="23">
        <v>0</v>
      </c>
      <c r="E79" s="42"/>
    </row>
    <row r="80" spans="1:5" ht="13.5" x14ac:dyDescent="0.25">
      <c r="A80" s="4">
        <v>2240</v>
      </c>
      <c r="B80" s="4" t="s">
        <v>45</v>
      </c>
      <c r="C80" s="23">
        <v>0</v>
      </c>
      <c r="D80" s="23">
        <v>0</v>
      </c>
      <c r="E80" s="42"/>
    </row>
    <row r="81" spans="1:5" ht="13.5" x14ac:dyDescent="0.25">
      <c r="A81" s="4">
        <v>2250</v>
      </c>
      <c r="B81" s="4" t="s">
        <v>46</v>
      </c>
      <c r="C81" s="23">
        <v>48802.13</v>
      </c>
      <c r="D81" s="23">
        <v>60000</v>
      </c>
      <c r="E81" s="42">
        <v>2250</v>
      </c>
    </row>
    <row r="82" spans="1:5" ht="13.5" x14ac:dyDescent="0.25">
      <c r="A82" s="14">
        <v>2251</v>
      </c>
      <c r="B82" s="14" t="s">
        <v>245</v>
      </c>
      <c r="C82" s="23">
        <v>0</v>
      </c>
      <c r="D82" s="23"/>
      <c r="E82" s="42"/>
    </row>
    <row r="83" spans="1:5" ht="13.5" x14ac:dyDescent="0.25">
      <c r="A83" s="4">
        <v>2255</v>
      </c>
      <c r="B83" s="4" t="s">
        <v>47</v>
      </c>
      <c r="C83" s="23">
        <v>27870.560000000001</v>
      </c>
      <c r="D83" s="23">
        <v>5000</v>
      </c>
      <c r="E83" s="42">
        <v>2255</v>
      </c>
    </row>
    <row r="84" spans="1:5" ht="13.5" x14ac:dyDescent="0.25">
      <c r="A84" s="14">
        <v>2260</v>
      </c>
      <c r="B84" s="14" t="s">
        <v>136</v>
      </c>
      <c r="C84" s="23">
        <v>0</v>
      </c>
      <c r="D84" s="23">
        <v>0</v>
      </c>
      <c r="E84" s="42"/>
    </row>
    <row r="85" spans="1:5" ht="13.5" x14ac:dyDescent="0.25">
      <c r="A85" s="3">
        <v>2290</v>
      </c>
      <c r="B85" s="3" t="s">
        <v>48</v>
      </c>
      <c r="C85" s="30">
        <f>SUM(C72:C84)</f>
        <v>253060.19</v>
      </c>
      <c r="D85" s="30">
        <f>SUM(D72:D84)</f>
        <v>263000</v>
      </c>
      <c r="E85" s="42"/>
    </row>
    <row r="86" spans="1:5" ht="13.5" x14ac:dyDescent="0.25">
      <c r="A86" s="4"/>
      <c r="B86" s="4"/>
      <c r="C86" s="23"/>
      <c r="D86" s="23"/>
      <c r="E86" s="42"/>
    </row>
    <row r="87" spans="1:5" ht="13.5" x14ac:dyDescent="0.25">
      <c r="A87" s="5">
        <v>2300</v>
      </c>
      <c r="B87" s="5" t="s">
        <v>49</v>
      </c>
      <c r="C87" s="22"/>
      <c r="D87" s="22"/>
      <c r="E87" s="42"/>
    </row>
    <row r="88" spans="1:5" ht="13.5" x14ac:dyDescent="0.25">
      <c r="A88" s="4">
        <v>2305</v>
      </c>
      <c r="B88" s="4" t="s">
        <v>50</v>
      </c>
      <c r="C88" s="45">
        <f>13868.75+6000</f>
        <v>19868.75</v>
      </c>
      <c r="D88" s="23">
        <f>2000+18000</f>
        <v>20000</v>
      </c>
      <c r="E88" s="42" t="s">
        <v>257</v>
      </c>
    </row>
    <row r="89" spans="1:5" ht="13.5" x14ac:dyDescent="0.25">
      <c r="A89" s="4">
        <v>2310</v>
      </c>
      <c r="B89" s="4" t="s">
        <v>51</v>
      </c>
      <c r="C89" s="23">
        <v>0</v>
      </c>
      <c r="D89" s="23">
        <v>0</v>
      </c>
      <c r="E89" s="42"/>
    </row>
    <row r="90" spans="1:5" ht="13.5" x14ac:dyDescent="0.25">
      <c r="A90" s="4">
        <v>2315</v>
      </c>
      <c r="B90" s="4" t="s">
        <v>52</v>
      </c>
      <c r="C90" s="23">
        <v>0</v>
      </c>
      <c r="D90" s="23">
        <v>0</v>
      </c>
      <c r="E90" s="42"/>
    </row>
    <row r="91" spans="1:5" ht="13.5" x14ac:dyDescent="0.25">
      <c r="A91" s="4">
        <v>2320</v>
      </c>
      <c r="B91" s="4" t="s">
        <v>53</v>
      </c>
      <c r="C91" s="23">
        <v>0</v>
      </c>
      <c r="D91" s="23">
        <v>0</v>
      </c>
      <c r="E91" s="42"/>
    </row>
    <row r="92" spans="1:5" ht="13.5" x14ac:dyDescent="0.25">
      <c r="A92" s="4">
        <v>2325</v>
      </c>
      <c r="B92" s="4" t="s">
        <v>23</v>
      </c>
      <c r="C92" s="23">
        <v>0</v>
      </c>
      <c r="D92" s="23">
        <v>0</v>
      </c>
      <c r="E92" s="42"/>
    </row>
    <row r="93" spans="1:5" ht="13.5" x14ac:dyDescent="0.25">
      <c r="A93" s="14">
        <v>2330</v>
      </c>
      <c r="B93" s="14" t="s">
        <v>137</v>
      </c>
      <c r="C93" s="23">
        <v>0</v>
      </c>
      <c r="D93" s="23">
        <v>0</v>
      </c>
      <c r="E93" s="42"/>
    </row>
    <row r="94" spans="1:5" ht="13.5" x14ac:dyDescent="0.25">
      <c r="A94" s="3">
        <v>2399</v>
      </c>
      <c r="B94" s="3" t="s">
        <v>54</v>
      </c>
      <c r="C94" s="30">
        <f>SUM(C88:C93)</f>
        <v>19868.75</v>
      </c>
      <c r="D94" s="30">
        <f>SUM(D88:D93)</f>
        <v>20000</v>
      </c>
      <c r="E94" s="42"/>
    </row>
    <row r="95" spans="1:5" ht="13.5" x14ac:dyDescent="0.25">
      <c r="A95" s="3"/>
      <c r="B95" s="3"/>
      <c r="C95" s="23"/>
      <c r="D95" s="23"/>
      <c r="E95" s="42"/>
    </row>
    <row r="96" spans="1:5" ht="13.5" x14ac:dyDescent="0.25">
      <c r="A96" s="5">
        <v>2400</v>
      </c>
      <c r="B96" s="5" t="s">
        <v>55</v>
      </c>
      <c r="C96" s="22"/>
      <c r="D96" s="22"/>
      <c r="E96" s="42"/>
    </row>
    <row r="97" spans="1:5" ht="13.5" x14ac:dyDescent="0.25">
      <c r="A97" s="4">
        <v>2405</v>
      </c>
      <c r="B97" s="4" t="s">
        <v>56</v>
      </c>
      <c r="C97" s="23">
        <v>0</v>
      </c>
      <c r="D97" s="23">
        <v>0</v>
      </c>
      <c r="E97" s="42"/>
    </row>
    <row r="98" spans="1:5" ht="13.5" x14ac:dyDescent="0.25">
      <c r="A98" s="4">
        <v>2410</v>
      </c>
      <c r="B98" s="4" t="s">
        <v>57</v>
      </c>
      <c r="C98" s="23">
        <v>0</v>
      </c>
      <c r="D98" s="23">
        <v>0</v>
      </c>
      <c r="E98" s="42"/>
    </row>
    <row r="99" spans="1:5" ht="13.5" x14ac:dyDescent="0.25">
      <c r="A99" s="3">
        <v>2499</v>
      </c>
      <c r="B99" s="3" t="s">
        <v>58</v>
      </c>
      <c r="C99" s="30">
        <f>SUM(C97:C98)</f>
        <v>0</v>
      </c>
      <c r="D99" s="30">
        <f>SUM(D97:D98)</f>
        <v>0</v>
      </c>
      <c r="E99" s="42"/>
    </row>
    <row r="100" spans="1:5" ht="13.5" x14ac:dyDescent="0.25">
      <c r="A100" s="3"/>
      <c r="B100" s="3"/>
      <c r="C100" s="23"/>
      <c r="D100" s="23"/>
      <c r="E100" s="42"/>
    </row>
    <row r="101" spans="1:5" ht="13.5" x14ac:dyDescent="0.25">
      <c r="A101" s="5">
        <v>2500</v>
      </c>
      <c r="B101" s="5" t="s">
        <v>59</v>
      </c>
      <c r="C101" s="22"/>
      <c r="D101" s="22"/>
      <c r="E101" s="42"/>
    </row>
    <row r="102" spans="1:5" ht="13.5" x14ac:dyDescent="0.25">
      <c r="A102" s="4">
        <v>2505</v>
      </c>
      <c r="B102" s="4" t="s">
        <v>60</v>
      </c>
      <c r="C102" s="23">
        <v>3900</v>
      </c>
      <c r="D102" s="23">
        <v>0</v>
      </c>
      <c r="E102" s="42">
        <v>3200</v>
      </c>
    </row>
    <row r="103" spans="1:5" ht="13.5" x14ac:dyDescent="0.25">
      <c r="A103" s="4">
        <v>2510</v>
      </c>
      <c r="B103" s="4" t="s">
        <v>61</v>
      </c>
      <c r="C103" s="23">
        <v>1814.75</v>
      </c>
      <c r="D103" s="23">
        <v>7000</v>
      </c>
      <c r="E103" s="42">
        <v>3205</v>
      </c>
    </row>
    <row r="104" spans="1:5" ht="13.5" x14ac:dyDescent="0.25">
      <c r="A104" s="4">
        <v>2515</v>
      </c>
      <c r="B104" s="4" t="s">
        <v>62</v>
      </c>
      <c r="C104" s="23">
        <v>0</v>
      </c>
      <c r="D104" s="23">
        <v>0</v>
      </c>
      <c r="E104" s="42"/>
    </row>
    <row r="105" spans="1:5" ht="13.5" x14ac:dyDescent="0.25">
      <c r="A105" s="4">
        <v>2520</v>
      </c>
      <c r="B105" s="4" t="s">
        <v>63</v>
      </c>
      <c r="C105" s="23">
        <v>0</v>
      </c>
      <c r="D105" s="23">
        <v>0</v>
      </c>
      <c r="E105" s="42"/>
    </row>
    <row r="106" spans="1:5" ht="13.5" x14ac:dyDescent="0.25">
      <c r="A106" s="4">
        <v>2525</v>
      </c>
      <c r="B106" s="4" t="s">
        <v>64</v>
      </c>
      <c r="C106" s="23">
        <v>0</v>
      </c>
      <c r="D106" s="23">
        <v>0</v>
      </c>
      <c r="E106" s="42"/>
    </row>
    <row r="107" spans="1:5" ht="13.5" x14ac:dyDescent="0.25">
      <c r="A107" s="4">
        <v>2530</v>
      </c>
      <c r="B107" s="4" t="s">
        <v>65</v>
      </c>
      <c r="C107" s="23">
        <v>0</v>
      </c>
      <c r="D107" s="23">
        <v>0</v>
      </c>
      <c r="E107" s="42"/>
    </row>
    <row r="108" spans="1:5" ht="13.5" x14ac:dyDescent="0.25">
      <c r="A108" s="14">
        <v>2540</v>
      </c>
      <c r="B108" s="14" t="s">
        <v>138</v>
      </c>
      <c r="C108" s="23">
        <v>0</v>
      </c>
      <c r="D108" s="23">
        <v>0</v>
      </c>
      <c r="E108" s="42"/>
    </row>
    <row r="109" spans="1:5" ht="13.5" x14ac:dyDescent="0.25">
      <c r="A109" s="14">
        <v>2545</v>
      </c>
      <c r="B109" s="14" t="s">
        <v>139</v>
      </c>
      <c r="C109" s="23">
        <v>265002.21000000002</v>
      </c>
      <c r="D109" s="23">
        <v>245000</v>
      </c>
      <c r="E109" s="42">
        <v>3208</v>
      </c>
    </row>
    <row r="110" spans="1:5" ht="13.5" x14ac:dyDescent="0.25">
      <c r="A110" s="3">
        <v>2599</v>
      </c>
      <c r="B110" s="3" t="s">
        <v>66</v>
      </c>
      <c r="C110" s="30">
        <f>SUM(C102:C109)</f>
        <v>270716.96000000002</v>
      </c>
      <c r="D110" s="30">
        <f>SUM(D102:D109)</f>
        <v>252000</v>
      </c>
      <c r="E110" s="42"/>
    </row>
    <row r="111" spans="1:5" ht="13.5" x14ac:dyDescent="0.25">
      <c r="A111" s="3"/>
      <c r="B111" s="3"/>
      <c r="C111" s="23"/>
      <c r="D111" s="23"/>
      <c r="E111" s="42"/>
    </row>
    <row r="112" spans="1:5" ht="13.5" x14ac:dyDescent="0.25">
      <c r="A112" s="5">
        <v>2600</v>
      </c>
      <c r="B112" s="5" t="s">
        <v>67</v>
      </c>
      <c r="C112" s="22"/>
      <c r="D112" s="22"/>
      <c r="E112" s="42"/>
    </row>
    <row r="113" spans="1:5" ht="13.5" x14ac:dyDescent="0.25">
      <c r="A113" s="4">
        <v>2605</v>
      </c>
      <c r="B113" s="4" t="s">
        <v>68</v>
      </c>
      <c r="C113" s="23">
        <v>3151.39</v>
      </c>
      <c r="D113" s="23">
        <v>3000</v>
      </c>
      <c r="E113" s="42">
        <v>2452</v>
      </c>
    </row>
    <row r="114" spans="1:5" ht="13.5" x14ac:dyDescent="0.25">
      <c r="A114" s="4">
        <v>2610</v>
      </c>
      <c r="B114" s="4" t="s">
        <v>69</v>
      </c>
      <c r="C114" s="23">
        <v>17300</v>
      </c>
      <c r="D114" s="23">
        <v>6000</v>
      </c>
      <c r="E114" s="42">
        <v>2455</v>
      </c>
    </row>
    <row r="115" spans="1:5" ht="13.5" x14ac:dyDescent="0.25">
      <c r="A115" s="4">
        <v>2615</v>
      </c>
      <c r="B115" s="4" t="s">
        <v>70</v>
      </c>
      <c r="C115" s="23">
        <v>0</v>
      </c>
      <c r="D115" s="23">
        <v>0</v>
      </c>
      <c r="E115" s="42"/>
    </row>
    <row r="116" spans="1:5" ht="13.5" x14ac:dyDescent="0.25">
      <c r="A116" s="4">
        <v>2620</v>
      </c>
      <c r="B116" s="4" t="s">
        <v>71</v>
      </c>
      <c r="C116" s="23">
        <v>0</v>
      </c>
      <c r="D116" s="23">
        <v>0</v>
      </c>
      <c r="E116" s="42"/>
    </row>
    <row r="117" spans="1:5" ht="13.5" x14ac:dyDescent="0.25">
      <c r="A117" s="3">
        <v>2699</v>
      </c>
      <c r="B117" s="3" t="s">
        <v>72</v>
      </c>
      <c r="C117" s="30">
        <f>SUM(C113:C116)</f>
        <v>20451.39</v>
      </c>
      <c r="D117" s="30">
        <f>SUM(D113:D116)</f>
        <v>9000</v>
      </c>
      <c r="E117" s="42"/>
    </row>
    <row r="118" spans="1:5" ht="13.5" x14ac:dyDescent="0.25">
      <c r="A118" s="3"/>
      <c r="B118" s="3"/>
      <c r="C118" s="23"/>
      <c r="D118" s="23"/>
      <c r="E118" s="42"/>
    </row>
    <row r="119" spans="1:5" ht="13.5" x14ac:dyDescent="0.25">
      <c r="A119" s="5">
        <v>2700</v>
      </c>
      <c r="B119" s="5" t="s">
        <v>73</v>
      </c>
      <c r="C119" s="22"/>
      <c r="D119" s="22"/>
      <c r="E119" s="42"/>
    </row>
    <row r="120" spans="1:5" ht="13.5" x14ac:dyDescent="0.25">
      <c r="A120" s="4">
        <v>2705</v>
      </c>
      <c r="B120" s="4" t="s">
        <v>74</v>
      </c>
      <c r="C120" s="23">
        <v>0</v>
      </c>
      <c r="D120" s="23">
        <v>0</v>
      </c>
      <c r="E120" s="42"/>
    </row>
    <row r="121" spans="1:5" ht="13.5" x14ac:dyDescent="0.25">
      <c r="A121" s="4">
        <v>2710</v>
      </c>
      <c r="B121" s="4" t="s">
        <v>75</v>
      </c>
      <c r="C121" s="23">
        <v>5416.25</v>
      </c>
      <c r="D121" s="23">
        <v>12500</v>
      </c>
      <c r="E121" s="42">
        <v>2710</v>
      </c>
    </row>
    <row r="122" spans="1:5" ht="13.5" x14ac:dyDescent="0.25">
      <c r="A122" s="4">
        <v>2715</v>
      </c>
      <c r="B122" s="4" t="s">
        <v>76</v>
      </c>
      <c r="C122" s="23">
        <v>0</v>
      </c>
      <c r="D122" s="23">
        <v>0</v>
      </c>
      <c r="E122" s="42"/>
    </row>
    <row r="123" spans="1:5" ht="13.5" x14ac:dyDescent="0.25">
      <c r="A123" s="4">
        <v>2720</v>
      </c>
      <c r="B123" s="4" t="s">
        <v>77</v>
      </c>
      <c r="C123" s="23">
        <v>4412.93</v>
      </c>
      <c r="D123" s="23">
        <v>0</v>
      </c>
      <c r="E123" s="42">
        <v>2720</v>
      </c>
    </row>
    <row r="124" spans="1:5" ht="13.5" x14ac:dyDescent="0.25">
      <c r="A124" s="4">
        <v>2725</v>
      </c>
      <c r="B124" s="4" t="s">
        <v>78</v>
      </c>
      <c r="C124" s="23">
        <v>0</v>
      </c>
      <c r="D124" s="24">
        <v>0</v>
      </c>
      <c r="E124" s="42"/>
    </row>
    <row r="125" spans="1:5" ht="13.5" x14ac:dyDescent="0.25">
      <c r="A125" s="14">
        <v>2730</v>
      </c>
      <c r="B125" s="14" t="s">
        <v>140</v>
      </c>
      <c r="C125" s="23">
        <v>0</v>
      </c>
      <c r="D125" s="23">
        <v>0</v>
      </c>
      <c r="E125" s="42"/>
    </row>
    <row r="126" spans="1:5" ht="13.5" x14ac:dyDescent="0.25">
      <c r="A126" s="14">
        <v>2740</v>
      </c>
      <c r="B126" s="14" t="s">
        <v>141</v>
      </c>
      <c r="C126" s="23">
        <v>0</v>
      </c>
      <c r="D126" s="23">
        <v>0</v>
      </c>
      <c r="E126" s="42"/>
    </row>
    <row r="127" spans="1:5" ht="13.5" x14ac:dyDescent="0.25">
      <c r="A127" s="3">
        <v>2799</v>
      </c>
      <c r="B127" s="3" t="s">
        <v>79</v>
      </c>
      <c r="C127" s="30">
        <f>SUM(C120:C126)</f>
        <v>9829.18</v>
      </c>
      <c r="D127" s="30">
        <f>SUM(D120:D126)</f>
        <v>12500</v>
      </c>
      <c r="E127" s="42"/>
    </row>
    <row r="128" spans="1:5" ht="13.5" x14ac:dyDescent="0.25">
      <c r="A128" s="3"/>
      <c r="B128" s="3"/>
      <c r="C128" s="23"/>
      <c r="D128" s="23"/>
      <c r="E128" s="42"/>
    </row>
    <row r="129" spans="1:5" ht="13.5" x14ac:dyDescent="0.25">
      <c r="A129" s="5">
        <v>2800</v>
      </c>
      <c r="B129" s="5" t="s">
        <v>80</v>
      </c>
      <c r="C129" s="22"/>
      <c r="D129" s="22"/>
      <c r="E129" s="42"/>
    </row>
    <row r="130" spans="1:5" ht="13.5" x14ac:dyDescent="0.25">
      <c r="A130" s="4">
        <v>2805</v>
      </c>
      <c r="B130" s="4" t="s">
        <v>81</v>
      </c>
      <c r="C130" s="23">
        <v>22000</v>
      </c>
      <c r="D130" s="23">
        <v>22000</v>
      </c>
      <c r="E130" s="42">
        <v>2805</v>
      </c>
    </row>
    <row r="131" spans="1:5" ht="13.5" x14ac:dyDescent="0.25">
      <c r="A131" s="4">
        <v>2810</v>
      </c>
      <c r="B131" s="4" t="s">
        <v>82</v>
      </c>
      <c r="C131" s="23">
        <v>0</v>
      </c>
      <c r="D131" s="23">
        <v>0</v>
      </c>
      <c r="E131" s="42"/>
    </row>
    <row r="132" spans="1:5" ht="13.5" x14ac:dyDescent="0.25">
      <c r="A132" s="4">
        <v>2815</v>
      </c>
      <c r="B132" s="4" t="s">
        <v>83</v>
      </c>
      <c r="C132" s="23">
        <v>19578</v>
      </c>
      <c r="D132" s="23">
        <v>20000</v>
      </c>
      <c r="E132" s="42">
        <v>2815</v>
      </c>
    </row>
    <row r="133" spans="1:5" ht="13.5" x14ac:dyDescent="0.25">
      <c r="A133" s="3">
        <v>2899</v>
      </c>
      <c r="B133" s="3" t="s">
        <v>84</v>
      </c>
      <c r="C133" s="30">
        <f>SUM(C130:C132)</f>
        <v>41578</v>
      </c>
      <c r="D133" s="30">
        <f>SUM(D130:D132)</f>
        <v>42000</v>
      </c>
      <c r="E133" s="42"/>
    </row>
    <row r="134" spans="1:5" ht="13.5" x14ac:dyDescent="0.25">
      <c r="A134" s="3"/>
      <c r="B134" s="3"/>
      <c r="C134" s="23"/>
      <c r="D134" s="23"/>
      <c r="E134" s="42"/>
    </row>
    <row r="135" spans="1:5" ht="15.75" x14ac:dyDescent="0.25">
      <c r="A135" s="15">
        <v>2900</v>
      </c>
      <c r="B135" s="15" t="s">
        <v>85</v>
      </c>
      <c r="C135" s="25">
        <f>SUM(C69+C85+C94+C99+C110+C117+C127+C133)</f>
        <v>781836.43000000017</v>
      </c>
      <c r="D135" s="25">
        <f>SUM(D69+D85+D94+D99+D110+D117+D127+D133)</f>
        <v>900500</v>
      </c>
      <c r="E135" s="42"/>
    </row>
    <row r="136" spans="1:5" ht="13.5" x14ac:dyDescent="0.25">
      <c r="A136" s="3"/>
      <c r="B136" s="3"/>
      <c r="C136" s="23"/>
      <c r="D136" s="23"/>
      <c r="E136" s="42"/>
    </row>
    <row r="137" spans="1:5" ht="15.75" x14ac:dyDescent="0.25">
      <c r="A137" s="46">
        <v>2950</v>
      </c>
      <c r="B137" s="46" t="s">
        <v>261</v>
      </c>
      <c r="C137" s="47">
        <f>SUM(C52-C135)</f>
        <v>180221.22999999986</v>
      </c>
      <c r="D137" s="47">
        <f>SUM(D52-D135)</f>
        <v>59400</v>
      </c>
      <c r="E137" s="42"/>
    </row>
    <row r="138" spans="1:5" ht="13.5" x14ac:dyDescent="0.25">
      <c r="A138" s="3"/>
      <c r="B138" s="3"/>
      <c r="C138" s="23"/>
      <c r="D138" s="23"/>
      <c r="E138" s="42"/>
    </row>
    <row r="139" spans="1:5" ht="13.5" x14ac:dyDescent="0.25">
      <c r="A139" s="5">
        <v>3099</v>
      </c>
      <c r="B139" s="5" t="s">
        <v>86</v>
      </c>
      <c r="C139" s="22"/>
      <c r="D139" s="22"/>
      <c r="E139" s="42"/>
    </row>
    <row r="140" spans="1:5" ht="13.5" x14ac:dyDescent="0.25">
      <c r="A140" s="4">
        <v>3100</v>
      </c>
      <c r="B140" s="4" t="s">
        <v>87</v>
      </c>
      <c r="C140" s="23">
        <v>0</v>
      </c>
      <c r="D140" s="23">
        <v>0</v>
      </c>
      <c r="E140" s="42"/>
    </row>
    <row r="141" spans="1:5" ht="13.5" x14ac:dyDescent="0.25">
      <c r="A141" s="4">
        <v>3105</v>
      </c>
      <c r="B141" s="4" t="s">
        <v>88</v>
      </c>
      <c r="C141" s="23">
        <f>651.61+2353.14+0</f>
        <v>3004.75</v>
      </c>
      <c r="D141" s="23">
        <f>1000+2000+1500</f>
        <v>4500</v>
      </c>
      <c r="E141" s="42" t="s">
        <v>258</v>
      </c>
    </row>
    <row r="142" spans="1:5" ht="13.5" x14ac:dyDescent="0.25">
      <c r="A142" s="4">
        <v>3110</v>
      </c>
      <c r="B142" s="4" t="s">
        <v>89</v>
      </c>
      <c r="C142" s="23">
        <v>0</v>
      </c>
      <c r="D142" s="23">
        <v>1000</v>
      </c>
      <c r="E142" s="42">
        <v>3000</v>
      </c>
    </row>
    <row r="143" spans="1:5" ht="13.5" x14ac:dyDescent="0.25">
      <c r="A143" s="4">
        <v>3115</v>
      </c>
      <c r="B143" s="4" t="s">
        <v>90</v>
      </c>
      <c r="C143" s="23">
        <v>7039.81</v>
      </c>
      <c r="D143" s="23">
        <v>7000</v>
      </c>
      <c r="E143" s="42">
        <v>3045</v>
      </c>
    </row>
    <row r="144" spans="1:5" ht="13.5" x14ac:dyDescent="0.25">
      <c r="A144" s="4">
        <v>3120</v>
      </c>
      <c r="B144" s="4" t="s">
        <v>91</v>
      </c>
      <c r="C144" s="23">
        <v>0</v>
      </c>
      <c r="D144" s="23">
        <v>0</v>
      </c>
      <c r="E144" s="42"/>
    </row>
    <row r="145" spans="1:5" ht="13.5" x14ac:dyDescent="0.25">
      <c r="A145" s="14">
        <v>3122</v>
      </c>
      <c r="B145" s="14" t="s">
        <v>142</v>
      </c>
      <c r="C145" s="23">
        <v>0</v>
      </c>
      <c r="D145" s="23">
        <v>0</v>
      </c>
      <c r="E145" s="42"/>
    </row>
    <row r="146" spans="1:5" ht="13.5" x14ac:dyDescent="0.25">
      <c r="A146" s="4">
        <v>3125</v>
      </c>
      <c r="B146" s="4" t="s">
        <v>92</v>
      </c>
      <c r="C146" s="23">
        <v>0</v>
      </c>
      <c r="D146" s="23">
        <v>500</v>
      </c>
      <c r="E146" s="42">
        <v>3010</v>
      </c>
    </row>
    <row r="147" spans="1:5" ht="13.5" x14ac:dyDescent="0.25">
      <c r="A147" s="4">
        <v>3130</v>
      </c>
      <c r="B147" s="4" t="s">
        <v>93</v>
      </c>
      <c r="C147" s="23">
        <v>1905.7</v>
      </c>
      <c r="D147" s="23">
        <v>10000</v>
      </c>
      <c r="E147" s="42">
        <v>3120</v>
      </c>
    </row>
    <row r="148" spans="1:5" ht="13.5" x14ac:dyDescent="0.25">
      <c r="A148" s="4">
        <v>3145</v>
      </c>
      <c r="B148" s="4" t="s">
        <v>94</v>
      </c>
      <c r="C148" s="23">
        <v>9253.3700000000008</v>
      </c>
      <c r="D148" s="23">
        <v>10000</v>
      </c>
      <c r="E148" s="42">
        <v>3060</v>
      </c>
    </row>
    <row r="149" spans="1:5" ht="13.5" x14ac:dyDescent="0.25">
      <c r="A149" s="4">
        <v>3150</v>
      </c>
      <c r="B149" s="4" t="s">
        <v>95</v>
      </c>
      <c r="C149" s="23">
        <v>9558.3700000000008</v>
      </c>
      <c r="D149" s="23">
        <v>10000</v>
      </c>
      <c r="E149" s="42">
        <v>3020</v>
      </c>
    </row>
    <row r="150" spans="1:5" ht="13.5" x14ac:dyDescent="0.25">
      <c r="A150" s="4">
        <v>3155</v>
      </c>
      <c r="B150" s="4" t="s">
        <v>96</v>
      </c>
      <c r="C150" s="23">
        <v>2000</v>
      </c>
      <c r="D150" s="23">
        <v>3000</v>
      </c>
      <c r="E150" s="42">
        <v>3050</v>
      </c>
    </row>
    <row r="151" spans="1:5" ht="13.5" x14ac:dyDescent="0.25">
      <c r="A151" s="4">
        <v>3156</v>
      </c>
      <c r="B151" s="4" t="s">
        <v>97</v>
      </c>
      <c r="C151" s="23">
        <v>0</v>
      </c>
      <c r="D151" s="23">
        <v>0</v>
      </c>
      <c r="E151" s="42"/>
    </row>
    <row r="152" spans="1:5" ht="13.5" x14ac:dyDescent="0.25">
      <c r="A152" s="14">
        <v>3157</v>
      </c>
      <c r="B152" s="14" t="s">
        <v>143</v>
      </c>
      <c r="C152" s="23">
        <v>0</v>
      </c>
      <c r="D152" s="23">
        <v>0</v>
      </c>
      <c r="E152" s="42"/>
    </row>
    <row r="153" spans="1:5" ht="13.5" x14ac:dyDescent="0.25">
      <c r="A153" s="4">
        <v>3160</v>
      </c>
      <c r="B153" s="4" t="s">
        <v>98</v>
      </c>
      <c r="C153" s="23">
        <v>0</v>
      </c>
      <c r="D153" s="23">
        <v>1000</v>
      </c>
      <c r="E153" s="42">
        <v>3030</v>
      </c>
    </row>
    <row r="154" spans="1:5" ht="13.5" x14ac:dyDescent="0.25">
      <c r="A154" s="4">
        <v>3165</v>
      </c>
      <c r="B154" s="4" t="s">
        <v>99</v>
      </c>
      <c r="C154" s="23">
        <v>1996.7</v>
      </c>
      <c r="D154" s="23">
        <v>5000</v>
      </c>
      <c r="E154" s="42">
        <v>3040</v>
      </c>
    </row>
    <row r="155" spans="1:5" ht="13.5" x14ac:dyDescent="0.25">
      <c r="A155" s="4">
        <v>3170</v>
      </c>
      <c r="B155" s="4" t="s">
        <v>100</v>
      </c>
      <c r="C155" s="23">
        <v>0</v>
      </c>
      <c r="D155" s="23">
        <v>0</v>
      </c>
      <c r="E155" s="42"/>
    </row>
    <row r="156" spans="1:5" ht="13.5" x14ac:dyDescent="0.25">
      <c r="A156" s="4">
        <v>3175</v>
      </c>
      <c r="B156" s="4" t="s">
        <v>101</v>
      </c>
      <c r="C156" s="23">
        <v>0</v>
      </c>
      <c r="D156" s="23">
        <v>0</v>
      </c>
      <c r="E156" s="42"/>
    </row>
    <row r="157" spans="1:5" ht="13.5" x14ac:dyDescent="0.25">
      <c r="A157" s="4">
        <v>3180</v>
      </c>
      <c r="B157" s="4" t="s">
        <v>102</v>
      </c>
      <c r="C157" s="23">
        <v>0</v>
      </c>
      <c r="D157" s="23">
        <v>1000</v>
      </c>
      <c r="E157" s="42">
        <v>3100</v>
      </c>
    </row>
    <row r="158" spans="1:5" ht="13.5" x14ac:dyDescent="0.25">
      <c r="A158" s="4">
        <v>3185</v>
      </c>
      <c r="B158" s="4" t="s">
        <v>239</v>
      </c>
      <c r="C158" s="23">
        <v>0</v>
      </c>
      <c r="D158" s="23">
        <v>0</v>
      </c>
      <c r="E158" s="42"/>
    </row>
    <row r="159" spans="1:5" ht="13.5" x14ac:dyDescent="0.25">
      <c r="A159" s="4">
        <v>3190</v>
      </c>
      <c r="B159" s="4" t="s">
        <v>103</v>
      </c>
      <c r="C159" s="23">
        <v>0</v>
      </c>
      <c r="D159" s="23">
        <v>0</v>
      </c>
      <c r="E159" s="42"/>
    </row>
    <row r="160" spans="1:5" ht="13.5" x14ac:dyDescent="0.25">
      <c r="A160" s="3">
        <v>3199</v>
      </c>
      <c r="B160" s="3" t="s">
        <v>104</v>
      </c>
      <c r="C160" s="30">
        <f>SUM(C140:C159)</f>
        <v>34758.700000000004</v>
      </c>
      <c r="D160" s="30">
        <f>SUM(D140:D159)</f>
        <v>53000</v>
      </c>
      <c r="E160" s="42"/>
    </row>
    <row r="161" spans="1:5" ht="13.5" x14ac:dyDescent="0.25">
      <c r="A161" s="3"/>
      <c r="B161" s="3"/>
      <c r="C161" s="30"/>
      <c r="D161" s="23"/>
      <c r="E161" s="42"/>
    </row>
    <row r="162" spans="1:5" ht="15.75" x14ac:dyDescent="0.25">
      <c r="A162" s="3"/>
      <c r="B162" s="3"/>
      <c r="C162" s="48"/>
      <c r="D162" s="49">
        <f>SUM(D137-D160)</f>
        <v>6400</v>
      </c>
      <c r="E162" s="50"/>
    </row>
    <row r="163" spans="1:5" ht="13.5" x14ac:dyDescent="0.25">
      <c r="A163" s="3"/>
      <c r="B163" s="3"/>
      <c r="C163" s="23"/>
      <c r="D163" s="23"/>
      <c r="E163" s="42"/>
    </row>
    <row r="164" spans="1:5" ht="13.5" x14ac:dyDescent="0.25">
      <c r="A164" s="5">
        <v>3200</v>
      </c>
      <c r="B164" s="5" t="s">
        <v>105</v>
      </c>
      <c r="C164" s="22"/>
      <c r="D164" s="22"/>
      <c r="E164" s="42"/>
    </row>
    <row r="165" spans="1:5" ht="13.5" x14ac:dyDescent="0.25">
      <c r="A165" s="4">
        <v>3205</v>
      </c>
      <c r="B165" s="4" t="s">
        <v>106</v>
      </c>
      <c r="C165" s="23">
        <v>0</v>
      </c>
      <c r="D165" s="23">
        <v>0</v>
      </c>
      <c r="E165" s="42"/>
    </row>
    <row r="166" spans="1:5" ht="13.5" x14ac:dyDescent="0.25">
      <c r="A166" s="4">
        <v>3210</v>
      </c>
      <c r="B166" s="4" t="s">
        <v>107</v>
      </c>
      <c r="C166" s="23">
        <v>0</v>
      </c>
      <c r="D166" s="23">
        <v>0</v>
      </c>
      <c r="E166" s="42"/>
    </row>
    <row r="167" spans="1:5" ht="13.5" x14ac:dyDescent="0.25">
      <c r="A167" s="4">
        <v>3215</v>
      </c>
      <c r="B167" s="4" t="s">
        <v>108</v>
      </c>
      <c r="C167" s="23">
        <v>0</v>
      </c>
      <c r="D167" s="23">
        <v>0</v>
      </c>
      <c r="E167" s="42"/>
    </row>
    <row r="168" spans="1:5" ht="13.5" x14ac:dyDescent="0.25">
      <c r="A168" s="4">
        <v>3220</v>
      </c>
      <c r="B168" s="4" t="s">
        <v>109</v>
      </c>
      <c r="C168" s="23">
        <v>16667</v>
      </c>
      <c r="D168" s="23">
        <v>0</v>
      </c>
      <c r="E168" s="42">
        <v>7040</v>
      </c>
    </row>
    <row r="169" spans="1:5" ht="13.5" x14ac:dyDescent="0.25">
      <c r="A169" s="3">
        <v>3299</v>
      </c>
      <c r="B169" s="3" t="s">
        <v>110</v>
      </c>
      <c r="C169" s="30">
        <f>SUM(C165:C168)</f>
        <v>16667</v>
      </c>
      <c r="D169" s="30">
        <f>SUM(D165:D168)</f>
        <v>0</v>
      </c>
      <c r="E169" s="42"/>
    </row>
    <row r="170" spans="1:5" ht="13.5" x14ac:dyDescent="0.25">
      <c r="A170" s="3"/>
      <c r="B170" s="3"/>
      <c r="C170" s="23"/>
      <c r="D170" s="23"/>
      <c r="E170" s="42"/>
    </row>
    <row r="171" spans="1:5" ht="13.5" x14ac:dyDescent="0.25">
      <c r="A171" s="5">
        <v>3300</v>
      </c>
      <c r="B171" s="5" t="s">
        <v>111</v>
      </c>
      <c r="C171" s="22"/>
      <c r="D171" s="22"/>
      <c r="E171" s="42"/>
    </row>
    <row r="172" spans="1:5" ht="13.5" x14ac:dyDescent="0.25">
      <c r="A172" s="4">
        <v>3305</v>
      </c>
      <c r="B172" s="4" t="s">
        <v>112</v>
      </c>
      <c r="C172" s="23">
        <v>1904.71</v>
      </c>
      <c r="D172" s="23">
        <v>500</v>
      </c>
      <c r="E172" s="42">
        <v>7200</v>
      </c>
    </row>
    <row r="173" spans="1:5" ht="13.5" x14ac:dyDescent="0.25">
      <c r="A173" s="4">
        <v>3310</v>
      </c>
      <c r="B173" s="4" t="s">
        <v>113</v>
      </c>
      <c r="C173" s="23">
        <v>0</v>
      </c>
      <c r="D173" s="23">
        <v>0</v>
      </c>
      <c r="E173" s="42"/>
    </row>
    <row r="174" spans="1:5" ht="13.5" x14ac:dyDescent="0.25">
      <c r="A174" s="3">
        <v>3399</v>
      </c>
      <c r="B174" s="3" t="s">
        <v>114</v>
      </c>
      <c r="C174" s="30">
        <f>SUM(C172:C173)</f>
        <v>1904.71</v>
      </c>
      <c r="D174" s="30">
        <f>SUM(D172:D173)</f>
        <v>500</v>
      </c>
      <c r="E174" s="42"/>
    </row>
    <row r="175" spans="1:5" ht="13.5" x14ac:dyDescent="0.25">
      <c r="A175" s="3"/>
      <c r="B175" s="3"/>
      <c r="C175" s="23"/>
      <c r="D175" s="23"/>
      <c r="E175" s="42"/>
    </row>
    <row r="176" spans="1:5" ht="13.5" x14ac:dyDescent="0.25">
      <c r="A176" s="5">
        <v>3400</v>
      </c>
      <c r="B176" s="5" t="s">
        <v>115</v>
      </c>
      <c r="C176" s="22"/>
      <c r="D176" s="22"/>
      <c r="E176" s="42"/>
    </row>
    <row r="177" spans="1:5" ht="13.5" x14ac:dyDescent="0.25">
      <c r="A177" s="4">
        <v>3405</v>
      </c>
      <c r="B177" s="4" t="s">
        <v>112</v>
      </c>
      <c r="C177" s="23">
        <v>0</v>
      </c>
      <c r="D177" s="23">
        <v>0</v>
      </c>
      <c r="E177" s="42">
        <v>7210</v>
      </c>
    </row>
    <row r="178" spans="1:5" ht="13.5" x14ac:dyDescent="0.25">
      <c r="A178" s="4">
        <v>3410</v>
      </c>
      <c r="B178" s="4" t="s">
        <v>116</v>
      </c>
      <c r="C178" s="23">
        <v>0</v>
      </c>
      <c r="D178" s="23">
        <v>0</v>
      </c>
      <c r="E178" s="42"/>
    </row>
    <row r="179" spans="1:5" ht="13.5" x14ac:dyDescent="0.25">
      <c r="A179" s="4">
        <v>3415</v>
      </c>
      <c r="B179" s="4" t="s">
        <v>117</v>
      </c>
      <c r="C179" s="23">
        <v>286</v>
      </c>
      <c r="D179" s="23">
        <v>0</v>
      </c>
      <c r="E179" s="42">
        <v>7240</v>
      </c>
    </row>
    <row r="180" spans="1:5" ht="13.5" x14ac:dyDescent="0.25">
      <c r="A180" s="3">
        <v>3499</v>
      </c>
      <c r="B180" s="3" t="s">
        <v>118</v>
      </c>
      <c r="C180" s="30">
        <f>SUM(C177:C179)</f>
        <v>286</v>
      </c>
      <c r="D180" s="30">
        <f>SUM(D177:D179)</f>
        <v>0</v>
      </c>
      <c r="E180" s="42"/>
    </row>
    <row r="181" spans="1:5" ht="13.5" x14ac:dyDescent="0.25">
      <c r="A181" s="3"/>
      <c r="B181" s="3"/>
      <c r="C181" s="23"/>
      <c r="D181" s="23"/>
      <c r="E181" s="42"/>
    </row>
    <row r="182" spans="1:5" ht="13.5" x14ac:dyDescent="0.25">
      <c r="A182" s="5">
        <v>3500</v>
      </c>
      <c r="B182" s="5" t="s">
        <v>119</v>
      </c>
      <c r="C182" s="22"/>
      <c r="D182" s="22"/>
      <c r="E182" s="42"/>
    </row>
    <row r="183" spans="1:5" ht="13.5" x14ac:dyDescent="0.25">
      <c r="A183" s="4">
        <v>3505</v>
      </c>
      <c r="B183" s="4" t="s">
        <v>1</v>
      </c>
      <c r="C183" s="23">
        <v>0</v>
      </c>
      <c r="D183" s="23">
        <v>0</v>
      </c>
      <c r="E183" s="42"/>
    </row>
    <row r="184" spans="1:5" ht="13.5" x14ac:dyDescent="0.25">
      <c r="A184" s="4">
        <v>3510</v>
      </c>
      <c r="B184" s="4" t="s">
        <v>120</v>
      </c>
      <c r="C184" s="23">
        <v>0</v>
      </c>
      <c r="D184" s="23">
        <v>0</v>
      </c>
      <c r="E184" s="42"/>
    </row>
    <row r="185" spans="1:5" ht="13.5" x14ac:dyDescent="0.25">
      <c r="A185" s="3">
        <v>3599</v>
      </c>
      <c r="B185" s="3" t="s">
        <v>121</v>
      </c>
      <c r="C185" s="30">
        <f>SUM(C183:C184)</f>
        <v>0</v>
      </c>
      <c r="D185" s="30">
        <f>SUM(D183:D184)</f>
        <v>0</v>
      </c>
      <c r="E185" s="42"/>
    </row>
    <row r="186" spans="1:5" ht="13.5" x14ac:dyDescent="0.25">
      <c r="A186" s="3"/>
      <c r="B186" s="3"/>
      <c r="C186" s="23"/>
      <c r="D186" s="30"/>
      <c r="E186" s="42"/>
    </row>
    <row r="187" spans="1:5" ht="15.75" x14ac:dyDescent="0.25">
      <c r="A187" s="10"/>
      <c r="B187" s="10"/>
      <c r="C187" s="27"/>
      <c r="D187" s="23"/>
      <c r="E187" s="42"/>
    </row>
    <row r="188" spans="1:5" ht="15.75" x14ac:dyDescent="0.25">
      <c r="A188" s="16">
        <v>4999</v>
      </c>
      <c r="B188" s="16" t="s">
        <v>122</v>
      </c>
      <c r="C188" s="33">
        <f>SUM(C137-C160-C169+C174-C180+C183-C184)</f>
        <v>130414.23999999986</v>
      </c>
      <c r="D188" s="33">
        <f>SUM(D162-D169+D174-D180+D183-D184)</f>
        <v>6900</v>
      </c>
      <c r="E188" s="42"/>
    </row>
    <row r="189" spans="1:5" ht="15" x14ac:dyDescent="0.2">
      <c r="A189" s="11"/>
      <c r="B189" s="11"/>
      <c r="C189" s="28"/>
      <c r="D189" s="28"/>
      <c r="E189" s="41"/>
    </row>
    <row r="190" spans="1:5" x14ac:dyDescent="0.2">
      <c r="E190" s="41"/>
    </row>
    <row r="191" spans="1:5" x14ac:dyDescent="0.2">
      <c r="D191" s="23"/>
      <c r="E191" s="44"/>
    </row>
    <row r="192" spans="1:5" x14ac:dyDescent="0.2">
      <c r="D192" s="23"/>
      <c r="E192" s="44"/>
    </row>
    <row r="193" spans="4:5" x14ac:dyDescent="0.2">
      <c r="D193" s="23"/>
      <c r="E193" s="44"/>
    </row>
    <row r="194" spans="4:5" x14ac:dyDescent="0.2">
      <c r="D194" s="23"/>
      <c r="E194" s="44"/>
    </row>
    <row r="195" spans="4:5" x14ac:dyDescent="0.2">
      <c r="D195" s="23"/>
      <c r="E195" s="44"/>
    </row>
    <row r="196" spans="4:5" x14ac:dyDescent="0.2">
      <c r="D196" s="23"/>
      <c r="E196" s="44"/>
    </row>
    <row r="197" spans="4:5" x14ac:dyDescent="0.2">
      <c r="D197" s="23"/>
      <c r="E197" s="44"/>
    </row>
    <row r="198" spans="4:5" x14ac:dyDescent="0.2">
      <c r="D198" s="23"/>
      <c r="E198" s="44"/>
    </row>
    <row r="199" spans="4:5" x14ac:dyDescent="0.2">
      <c r="D199" s="23"/>
      <c r="E199" s="44"/>
    </row>
    <row r="200" spans="4:5" x14ac:dyDescent="0.2">
      <c r="D200" s="23"/>
      <c r="E200" s="44"/>
    </row>
    <row r="201" spans="4:5" x14ac:dyDescent="0.2">
      <c r="D201" s="23"/>
      <c r="E201" s="44"/>
    </row>
    <row r="202" spans="4:5" x14ac:dyDescent="0.2">
      <c r="D202" s="23"/>
      <c r="E202" s="44"/>
    </row>
    <row r="203" spans="4:5" x14ac:dyDescent="0.2">
      <c r="D203" s="23"/>
      <c r="E203" s="44"/>
    </row>
    <row r="204" spans="4:5" x14ac:dyDescent="0.2">
      <c r="D204" s="23"/>
      <c r="E204" s="44"/>
    </row>
    <row r="205" spans="4:5" x14ac:dyDescent="0.2">
      <c r="D205" s="23"/>
      <c r="E205" s="44"/>
    </row>
    <row r="206" spans="4:5" x14ac:dyDescent="0.2">
      <c r="D206" s="23"/>
      <c r="E206" s="44"/>
    </row>
    <row r="207" spans="4:5" x14ac:dyDescent="0.2">
      <c r="D207" s="23"/>
    </row>
    <row r="208" spans="4:5" x14ac:dyDescent="0.2">
      <c r="D208" s="23"/>
    </row>
    <row r="209" spans="4:4" x14ac:dyDescent="0.2">
      <c r="D209" s="23"/>
    </row>
    <row r="210" spans="4:4" x14ac:dyDescent="0.2">
      <c r="D210" s="23"/>
    </row>
    <row r="211" spans="4:4" x14ac:dyDescent="0.2">
      <c r="D211" s="23"/>
    </row>
  </sheetData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  <headerFooter alignWithMargins="0"/>
  <rowBreaks count="2" manualBreakCount="2">
    <brk id="52" max="16383" man="1"/>
    <brk id="1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3"/>
  <sheetViews>
    <sheetView tabSelected="1" topLeftCell="A121" workbookViewId="0">
      <selection sqref="A1:XFD1"/>
    </sheetView>
  </sheetViews>
  <sheetFormatPr defaultRowHeight="12.75" x14ac:dyDescent="0.2"/>
  <cols>
    <col min="2" max="2" width="40.140625" bestFit="1" customWidth="1"/>
    <col min="3" max="3" width="14.7109375" style="17" bestFit="1" customWidth="1"/>
    <col min="5" max="5" width="9.7109375" bestFit="1" customWidth="1"/>
  </cols>
  <sheetData>
    <row r="3" spans="1:5" ht="45" x14ac:dyDescent="0.6">
      <c r="A3" s="7" t="s">
        <v>240</v>
      </c>
      <c r="B3" s="8"/>
      <c r="C3" s="18"/>
      <c r="D3" s="6"/>
      <c r="E3" s="53"/>
    </row>
    <row r="5" spans="1:5" ht="20.25" x14ac:dyDescent="0.3">
      <c r="A5" s="12"/>
      <c r="B5" s="12" t="s">
        <v>144</v>
      </c>
      <c r="C5" s="19"/>
    </row>
    <row r="6" spans="1:5" ht="15.75" x14ac:dyDescent="0.25">
      <c r="A6" s="1"/>
      <c r="B6" s="1"/>
    </row>
    <row r="7" spans="1:5" ht="15.75" x14ac:dyDescent="0.25">
      <c r="A7" s="9"/>
      <c r="B7" s="9" t="s">
        <v>145</v>
      </c>
      <c r="C7" s="20"/>
    </row>
    <row r="8" spans="1:5" s="2" customFormat="1" x14ac:dyDescent="0.2">
      <c r="A8" s="13"/>
      <c r="B8" s="13"/>
      <c r="C8" s="21"/>
    </row>
    <row r="9" spans="1:5" x14ac:dyDescent="0.2">
      <c r="A9" s="5"/>
      <c r="B9" s="5" t="s">
        <v>146</v>
      </c>
      <c r="C9" s="22"/>
    </row>
    <row r="10" spans="1:5" x14ac:dyDescent="0.2">
      <c r="A10" s="4">
        <v>5015</v>
      </c>
      <c r="B10" s="4" t="s">
        <v>147</v>
      </c>
      <c r="C10" s="23">
        <v>0</v>
      </c>
    </row>
    <row r="11" spans="1:5" x14ac:dyDescent="0.2">
      <c r="A11" s="4">
        <v>5020</v>
      </c>
      <c r="B11" s="4" t="s">
        <v>148</v>
      </c>
      <c r="C11" s="23">
        <v>0</v>
      </c>
    </row>
    <row r="12" spans="1:5" x14ac:dyDescent="0.2">
      <c r="A12" s="4">
        <v>5025</v>
      </c>
      <c r="B12" s="4" t="s">
        <v>149</v>
      </c>
      <c r="C12" s="23">
        <v>0</v>
      </c>
    </row>
    <row r="13" spans="1:5" x14ac:dyDescent="0.2">
      <c r="A13" s="14">
        <v>5030</v>
      </c>
      <c r="B13" s="14" t="s">
        <v>105</v>
      </c>
      <c r="C13" s="23">
        <v>0</v>
      </c>
    </row>
    <row r="14" spans="1:5" x14ac:dyDescent="0.2">
      <c r="A14" s="4"/>
      <c r="B14" s="29" t="s">
        <v>150</v>
      </c>
      <c r="C14" s="30">
        <f>SUM(C10:C13)</f>
        <v>0</v>
      </c>
    </row>
    <row r="15" spans="1:5" x14ac:dyDescent="0.2">
      <c r="A15" s="4"/>
      <c r="B15" s="14"/>
      <c r="C15" s="23"/>
    </row>
    <row r="16" spans="1:5" x14ac:dyDescent="0.2">
      <c r="A16" s="5"/>
      <c r="B16" s="5" t="s">
        <v>151</v>
      </c>
      <c r="C16" s="22"/>
    </row>
    <row r="17" spans="1:4" x14ac:dyDescent="0.2">
      <c r="A17" s="4">
        <v>5105</v>
      </c>
      <c r="B17" s="4" t="s">
        <v>147</v>
      </c>
      <c r="C17" s="23">
        <v>0</v>
      </c>
    </row>
    <row r="18" spans="1:4" x14ac:dyDescent="0.2">
      <c r="A18" s="4">
        <v>5110</v>
      </c>
      <c r="B18" s="4" t="s">
        <v>148</v>
      </c>
      <c r="C18" s="23">
        <v>0</v>
      </c>
    </row>
    <row r="19" spans="1:4" x14ac:dyDescent="0.2">
      <c r="A19" s="4">
        <v>5115</v>
      </c>
      <c r="B19" s="4" t="s">
        <v>149</v>
      </c>
      <c r="C19" s="23">
        <v>0</v>
      </c>
    </row>
    <row r="20" spans="1:4" x14ac:dyDescent="0.2">
      <c r="A20" s="14">
        <v>5120</v>
      </c>
      <c r="B20" s="14" t="s">
        <v>105</v>
      </c>
      <c r="C20" s="23">
        <v>0</v>
      </c>
    </row>
    <row r="21" spans="1:4" x14ac:dyDescent="0.2">
      <c r="A21" s="4"/>
      <c r="B21" s="29" t="s">
        <v>152</v>
      </c>
      <c r="C21" s="30">
        <f>SUM(C17:C20)</f>
        <v>0</v>
      </c>
    </row>
    <row r="22" spans="1:4" x14ac:dyDescent="0.2">
      <c r="A22" s="4"/>
      <c r="B22" s="4"/>
      <c r="C22" s="24"/>
    </row>
    <row r="23" spans="1:4" x14ac:dyDescent="0.2">
      <c r="A23" s="5"/>
      <c r="B23" s="5" t="s">
        <v>153</v>
      </c>
      <c r="C23" s="22"/>
    </row>
    <row r="24" spans="1:4" x14ac:dyDescent="0.2">
      <c r="A24" s="4">
        <v>5165</v>
      </c>
      <c r="B24" s="4" t="s">
        <v>147</v>
      </c>
      <c r="C24" s="23">
        <v>500000</v>
      </c>
      <c r="D24" s="51">
        <v>8450</v>
      </c>
    </row>
    <row r="25" spans="1:4" x14ac:dyDescent="0.2">
      <c r="A25" s="4">
        <v>5170</v>
      </c>
      <c r="B25" s="4" t="s">
        <v>148</v>
      </c>
      <c r="C25" s="23">
        <v>0</v>
      </c>
      <c r="D25" s="51">
        <v>8450</v>
      </c>
    </row>
    <row r="26" spans="1:4" x14ac:dyDescent="0.2">
      <c r="A26" s="4">
        <v>5175</v>
      </c>
      <c r="B26" s="4" t="s">
        <v>149</v>
      </c>
      <c r="C26" s="23">
        <v>0</v>
      </c>
      <c r="D26" s="51"/>
    </row>
    <row r="27" spans="1:4" x14ac:dyDescent="0.2">
      <c r="A27" s="14">
        <v>5180</v>
      </c>
      <c r="B27" s="14" t="s">
        <v>105</v>
      </c>
      <c r="C27" s="23">
        <v>-16667</v>
      </c>
      <c r="D27" s="51"/>
    </row>
    <row r="28" spans="1:4" x14ac:dyDescent="0.2">
      <c r="A28" s="4"/>
      <c r="B28" s="29" t="s">
        <v>154</v>
      </c>
      <c r="C28" s="30">
        <f>SUM(C24:C27)</f>
        <v>483333</v>
      </c>
      <c r="D28" s="51"/>
    </row>
    <row r="29" spans="1:4" x14ac:dyDescent="0.2">
      <c r="A29" s="3"/>
      <c r="B29" s="3"/>
      <c r="C29" s="23"/>
      <c r="D29" s="51"/>
    </row>
    <row r="30" spans="1:4" x14ac:dyDescent="0.2">
      <c r="A30" s="3"/>
      <c r="B30" s="3"/>
      <c r="C30" s="23"/>
      <c r="D30" s="51"/>
    </row>
    <row r="31" spans="1:4" x14ac:dyDescent="0.2">
      <c r="A31" s="5"/>
      <c r="B31" s="5" t="s">
        <v>155</v>
      </c>
      <c r="C31" s="22"/>
      <c r="D31" s="51"/>
    </row>
    <row r="32" spans="1:4" x14ac:dyDescent="0.2">
      <c r="A32" s="4">
        <v>5205</v>
      </c>
      <c r="B32" s="4" t="s">
        <v>156</v>
      </c>
      <c r="C32" s="23">
        <v>100</v>
      </c>
      <c r="D32" s="51">
        <v>8400</v>
      </c>
    </row>
    <row r="33" spans="1:4" x14ac:dyDescent="0.2">
      <c r="A33" s="4">
        <v>5210</v>
      </c>
      <c r="B33" s="4" t="s">
        <v>148</v>
      </c>
      <c r="C33" s="23">
        <v>0</v>
      </c>
      <c r="D33" s="51"/>
    </row>
    <row r="34" spans="1:4" x14ac:dyDescent="0.2">
      <c r="A34" s="4">
        <v>5215</v>
      </c>
      <c r="B34" s="4" t="s">
        <v>149</v>
      </c>
      <c r="C34" s="23">
        <v>0</v>
      </c>
      <c r="D34" s="51"/>
    </row>
    <row r="35" spans="1:4" x14ac:dyDescent="0.2">
      <c r="A35" s="3">
        <v>1180</v>
      </c>
      <c r="B35" s="3" t="s">
        <v>157</v>
      </c>
      <c r="C35" s="30">
        <f>SUM(C32:C34)</f>
        <v>100</v>
      </c>
      <c r="D35" s="51"/>
    </row>
    <row r="36" spans="1:4" x14ac:dyDescent="0.2">
      <c r="A36" s="3"/>
      <c r="B36" s="3"/>
      <c r="C36" s="23"/>
      <c r="D36" s="51"/>
    </row>
    <row r="37" spans="1:4" x14ac:dyDescent="0.2">
      <c r="A37" s="5"/>
      <c r="B37" s="5" t="s">
        <v>158</v>
      </c>
      <c r="C37" s="22"/>
      <c r="D37" s="51"/>
    </row>
    <row r="38" spans="1:4" x14ac:dyDescent="0.2">
      <c r="A38" s="4">
        <v>5305</v>
      </c>
      <c r="B38" s="4" t="s">
        <v>159</v>
      </c>
      <c r="C38" s="23">
        <v>1068.25</v>
      </c>
      <c r="D38" s="51">
        <v>8622</v>
      </c>
    </row>
    <row r="39" spans="1:4" x14ac:dyDescent="0.2">
      <c r="A39" s="4">
        <v>5310</v>
      </c>
      <c r="B39" s="4" t="s">
        <v>160</v>
      </c>
      <c r="C39" s="23">
        <v>0</v>
      </c>
      <c r="D39" s="51"/>
    </row>
    <row r="40" spans="1:4" x14ac:dyDescent="0.2">
      <c r="A40" s="4">
        <v>5315</v>
      </c>
      <c r="B40" s="4" t="s">
        <v>161</v>
      </c>
      <c r="C40" s="23">
        <v>235456.85</v>
      </c>
      <c r="D40" s="51">
        <v>8620</v>
      </c>
    </row>
    <row r="41" spans="1:4" x14ac:dyDescent="0.2">
      <c r="A41" s="14">
        <v>5316</v>
      </c>
      <c r="B41" s="14" t="s">
        <v>162</v>
      </c>
      <c r="C41" s="23">
        <v>0</v>
      </c>
      <c r="D41" s="51"/>
    </row>
    <row r="42" spans="1:4" x14ac:dyDescent="0.2">
      <c r="A42" s="14">
        <v>5320</v>
      </c>
      <c r="B42" s="14" t="s">
        <v>163</v>
      </c>
      <c r="C42" s="23">
        <v>0</v>
      </c>
      <c r="D42" s="51"/>
    </row>
    <row r="43" spans="1:4" x14ac:dyDescent="0.2">
      <c r="A43" s="14">
        <v>5321</v>
      </c>
      <c r="B43" s="38" t="s">
        <v>246</v>
      </c>
      <c r="C43" s="23">
        <v>0</v>
      </c>
      <c r="D43" s="51"/>
    </row>
    <row r="44" spans="1:4" x14ac:dyDescent="0.2">
      <c r="A44" s="14">
        <v>5322</v>
      </c>
      <c r="B44" s="38" t="s">
        <v>247</v>
      </c>
      <c r="C44" s="23">
        <v>0</v>
      </c>
      <c r="D44" s="51"/>
    </row>
    <row r="45" spans="1:4" x14ac:dyDescent="0.2">
      <c r="A45" s="14">
        <v>5325</v>
      </c>
      <c r="B45" s="14" t="s">
        <v>164</v>
      </c>
      <c r="C45" s="23">
        <v>23819.08</v>
      </c>
      <c r="D45" s="51">
        <v>8631</v>
      </c>
    </row>
    <row r="46" spans="1:4" x14ac:dyDescent="0.2">
      <c r="A46" s="14">
        <v>5326</v>
      </c>
      <c r="B46" s="14" t="s">
        <v>165</v>
      </c>
      <c r="C46" s="23">
        <v>0</v>
      </c>
      <c r="D46" s="51"/>
    </row>
    <row r="47" spans="1:4" x14ac:dyDescent="0.2">
      <c r="A47" s="14">
        <v>5327</v>
      </c>
      <c r="B47" s="14" t="s">
        <v>165</v>
      </c>
      <c r="C47" s="23">
        <v>0</v>
      </c>
      <c r="D47" s="51"/>
    </row>
    <row r="48" spans="1:4" x14ac:dyDescent="0.2">
      <c r="A48" s="14">
        <v>5330</v>
      </c>
      <c r="B48" s="14" t="s">
        <v>166</v>
      </c>
      <c r="C48" s="23">
        <v>0</v>
      </c>
      <c r="D48" s="51"/>
    </row>
    <row r="49" spans="1:4" x14ac:dyDescent="0.2">
      <c r="A49" s="14">
        <v>5335</v>
      </c>
      <c r="B49" s="14" t="s">
        <v>167</v>
      </c>
      <c r="C49" s="23">
        <v>0</v>
      </c>
      <c r="D49" s="51"/>
    </row>
    <row r="50" spans="1:4" x14ac:dyDescent="0.2">
      <c r="A50" s="14">
        <v>5340</v>
      </c>
      <c r="B50" s="14" t="s">
        <v>168</v>
      </c>
      <c r="C50" s="23">
        <v>0</v>
      </c>
      <c r="D50" s="51"/>
    </row>
    <row r="51" spans="1:4" x14ac:dyDescent="0.2">
      <c r="A51" s="14">
        <v>5345</v>
      </c>
      <c r="B51" s="14" t="s">
        <v>169</v>
      </c>
      <c r="C51" s="23">
        <v>0</v>
      </c>
      <c r="D51" s="51"/>
    </row>
    <row r="52" spans="1:4" x14ac:dyDescent="0.2">
      <c r="A52" s="14">
        <v>5346</v>
      </c>
      <c r="B52" s="14" t="s">
        <v>170</v>
      </c>
      <c r="C52" s="23">
        <v>0</v>
      </c>
      <c r="D52" s="51"/>
    </row>
    <row r="53" spans="1:4" x14ac:dyDescent="0.2">
      <c r="A53" s="14">
        <v>5347</v>
      </c>
      <c r="B53" s="14" t="s">
        <v>171</v>
      </c>
      <c r="C53" s="23">
        <v>0</v>
      </c>
      <c r="D53" s="51"/>
    </row>
    <row r="54" spans="1:4" x14ac:dyDescent="0.2">
      <c r="A54" s="14">
        <v>5348</v>
      </c>
      <c r="B54" s="14" t="s">
        <v>172</v>
      </c>
      <c r="C54" s="23">
        <v>0</v>
      </c>
      <c r="D54" s="51"/>
    </row>
    <row r="55" spans="1:4" x14ac:dyDescent="0.2">
      <c r="A55" s="3">
        <v>1299</v>
      </c>
      <c r="B55" s="3" t="s">
        <v>198</v>
      </c>
      <c r="C55" s="30">
        <f>SUM(C38:C54)</f>
        <v>260344.18</v>
      </c>
      <c r="D55" s="51"/>
    </row>
    <row r="56" spans="1:4" x14ac:dyDescent="0.2">
      <c r="A56" s="3"/>
      <c r="B56" s="3"/>
      <c r="C56" s="23"/>
      <c r="D56" s="51"/>
    </row>
    <row r="57" spans="1:4" x14ac:dyDescent="0.2">
      <c r="A57" s="3"/>
      <c r="B57" s="3"/>
      <c r="C57" s="23"/>
      <c r="D57" s="51"/>
    </row>
    <row r="58" spans="1:4" x14ac:dyDescent="0.2">
      <c r="A58" s="5"/>
      <c r="B58" s="5" t="s">
        <v>173</v>
      </c>
      <c r="C58" s="22"/>
      <c r="D58" s="51"/>
    </row>
    <row r="59" spans="1:4" x14ac:dyDescent="0.2">
      <c r="A59" s="4">
        <v>5405</v>
      </c>
      <c r="B59" s="31" t="s">
        <v>174</v>
      </c>
      <c r="C59" s="23">
        <v>0</v>
      </c>
      <c r="D59" s="51"/>
    </row>
    <row r="60" spans="1:4" x14ac:dyDescent="0.2">
      <c r="A60" s="4">
        <v>5410</v>
      </c>
      <c r="B60" s="31" t="s">
        <v>175</v>
      </c>
      <c r="C60" s="23">
        <v>0</v>
      </c>
      <c r="D60" s="51"/>
    </row>
    <row r="61" spans="1:4" x14ac:dyDescent="0.2">
      <c r="A61" s="4">
        <v>5415</v>
      </c>
      <c r="B61" s="31" t="s">
        <v>176</v>
      </c>
      <c r="C61" s="23">
        <v>0</v>
      </c>
      <c r="D61" s="51"/>
    </row>
    <row r="62" spans="1:4" x14ac:dyDescent="0.2">
      <c r="A62" s="14">
        <v>5420</v>
      </c>
      <c r="B62" s="31" t="s">
        <v>177</v>
      </c>
      <c r="C62" s="23">
        <v>10901</v>
      </c>
      <c r="D62" s="51">
        <v>9800</v>
      </c>
    </row>
    <row r="63" spans="1:4" x14ac:dyDescent="0.2">
      <c r="A63" s="14">
        <v>5424</v>
      </c>
      <c r="B63" s="31" t="s">
        <v>178</v>
      </c>
      <c r="C63" s="23">
        <v>0</v>
      </c>
      <c r="D63" s="51"/>
    </row>
    <row r="64" spans="1:4" x14ac:dyDescent="0.2">
      <c r="A64" s="14">
        <v>5425</v>
      </c>
      <c r="B64" s="31" t="s">
        <v>179</v>
      </c>
      <c r="C64" s="23">
        <v>0</v>
      </c>
      <c r="D64" s="51"/>
    </row>
    <row r="65" spans="1:4" x14ac:dyDescent="0.2">
      <c r="A65" s="14">
        <v>5430</v>
      </c>
      <c r="B65" s="31" t="s">
        <v>180</v>
      </c>
      <c r="C65" s="23">
        <v>0</v>
      </c>
      <c r="D65" s="51"/>
    </row>
    <row r="66" spans="1:4" x14ac:dyDescent="0.2">
      <c r="A66" s="14">
        <v>5435</v>
      </c>
      <c r="B66" s="31" t="s">
        <v>181</v>
      </c>
      <c r="C66" s="23">
        <v>0</v>
      </c>
      <c r="D66" s="51"/>
    </row>
    <row r="67" spans="1:4" x14ac:dyDescent="0.2">
      <c r="A67" s="3">
        <v>2190</v>
      </c>
      <c r="B67" s="3" t="s">
        <v>199</v>
      </c>
      <c r="C67" s="30">
        <f>SUM(C59:C66)</f>
        <v>10901</v>
      </c>
      <c r="D67" s="51"/>
    </row>
    <row r="68" spans="1:4" x14ac:dyDescent="0.2">
      <c r="A68" s="4"/>
      <c r="B68" s="4"/>
      <c r="C68" s="23"/>
      <c r="D68" s="51"/>
    </row>
    <row r="69" spans="1:4" x14ac:dyDescent="0.2">
      <c r="A69" s="5"/>
      <c r="B69" s="5" t="s">
        <v>182</v>
      </c>
      <c r="C69" s="22"/>
      <c r="D69" s="51"/>
    </row>
    <row r="70" spans="1:4" x14ac:dyDescent="0.2">
      <c r="A70" s="14">
        <v>5505</v>
      </c>
      <c r="B70" s="14" t="s">
        <v>183</v>
      </c>
      <c r="C70" s="23">
        <v>0</v>
      </c>
      <c r="D70" s="51"/>
    </row>
    <row r="71" spans="1:4" x14ac:dyDescent="0.2">
      <c r="A71" s="14">
        <v>5510</v>
      </c>
      <c r="B71" s="14" t="s">
        <v>184</v>
      </c>
      <c r="C71" s="23">
        <v>0</v>
      </c>
      <c r="D71" s="51"/>
    </row>
    <row r="72" spans="1:4" x14ac:dyDescent="0.2">
      <c r="A72" s="14">
        <v>5515</v>
      </c>
      <c r="B72" s="14" t="s">
        <v>185</v>
      </c>
      <c r="C72" s="23">
        <v>0</v>
      </c>
      <c r="D72" s="51"/>
    </row>
    <row r="73" spans="1:4" x14ac:dyDescent="0.2">
      <c r="A73" s="14">
        <v>5520</v>
      </c>
      <c r="B73" s="14" t="s">
        <v>186</v>
      </c>
      <c r="C73" s="23">
        <v>0</v>
      </c>
      <c r="D73" s="51"/>
    </row>
    <row r="74" spans="1:4" x14ac:dyDescent="0.2">
      <c r="A74" s="14">
        <v>5525</v>
      </c>
      <c r="B74" s="14" t="s">
        <v>187</v>
      </c>
      <c r="C74" s="23">
        <v>0</v>
      </c>
      <c r="D74" s="51"/>
    </row>
    <row r="75" spans="1:4" x14ac:dyDescent="0.2">
      <c r="A75" s="14">
        <v>5530</v>
      </c>
      <c r="B75" s="14" t="s">
        <v>188</v>
      </c>
      <c r="C75" s="23">
        <v>0</v>
      </c>
      <c r="D75" s="51"/>
    </row>
    <row r="76" spans="1:4" x14ac:dyDescent="0.2">
      <c r="A76" s="14">
        <v>5535</v>
      </c>
      <c r="B76" s="14" t="s">
        <v>189</v>
      </c>
      <c r="C76" s="23">
        <v>0</v>
      </c>
      <c r="D76" s="51"/>
    </row>
    <row r="77" spans="1:4" x14ac:dyDescent="0.2">
      <c r="A77" s="14">
        <v>5540</v>
      </c>
      <c r="B77" s="14" t="s">
        <v>190</v>
      </c>
      <c r="C77" s="23">
        <v>0</v>
      </c>
      <c r="D77" s="51"/>
    </row>
    <row r="78" spans="1:4" x14ac:dyDescent="0.2">
      <c r="A78" s="14">
        <v>5545</v>
      </c>
      <c r="B78" s="14" t="s">
        <v>191</v>
      </c>
      <c r="C78" s="23">
        <v>0</v>
      </c>
      <c r="D78" s="51"/>
    </row>
    <row r="79" spans="1:4" x14ac:dyDescent="0.2">
      <c r="A79" s="14">
        <v>5550</v>
      </c>
      <c r="B79" s="14" t="s">
        <v>192</v>
      </c>
      <c r="C79" s="23">
        <v>0</v>
      </c>
      <c r="D79" s="51"/>
    </row>
    <row r="80" spans="1:4" x14ac:dyDescent="0.2">
      <c r="A80" s="14">
        <v>5555</v>
      </c>
      <c r="B80" s="14" t="s">
        <v>193</v>
      </c>
      <c r="C80" s="23">
        <v>0</v>
      </c>
    </row>
    <row r="81" spans="1:5" x14ac:dyDescent="0.2">
      <c r="A81" s="14">
        <v>5560</v>
      </c>
      <c r="B81" s="14" t="s">
        <v>194</v>
      </c>
      <c r="C81" s="23">
        <v>0</v>
      </c>
      <c r="D81" s="51"/>
    </row>
    <row r="82" spans="1:5" x14ac:dyDescent="0.2">
      <c r="A82" s="14">
        <v>5565</v>
      </c>
      <c r="B82" s="14" t="s">
        <v>195</v>
      </c>
      <c r="C82" s="23">
        <v>-945</v>
      </c>
      <c r="D82" s="51">
        <v>8320</v>
      </c>
    </row>
    <row r="83" spans="1:5" x14ac:dyDescent="0.2">
      <c r="A83" s="14">
        <v>5570</v>
      </c>
      <c r="B83" s="14" t="s">
        <v>196</v>
      </c>
      <c r="C83" s="23">
        <v>0</v>
      </c>
      <c r="D83" s="51"/>
    </row>
    <row r="84" spans="1:5" x14ac:dyDescent="0.2">
      <c r="A84" s="14">
        <v>5575</v>
      </c>
      <c r="B84" s="14" t="s">
        <v>197</v>
      </c>
      <c r="C84" s="23">
        <v>0</v>
      </c>
      <c r="D84" s="51"/>
    </row>
    <row r="85" spans="1:5" x14ac:dyDescent="0.2">
      <c r="A85" s="3">
        <v>2290</v>
      </c>
      <c r="B85" s="3" t="s">
        <v>200</v>
      </c>
      <c r="C85" s="30">
        <f>SUM(C70:C84)</f>
        <v>-945</v>
      </c>
      <c r="D85" s="51"/>
    </row>
    <row r="86" spans="1:5" x14ac:dyDescent="0.2">
      <c r="A86" s="3"/>
      <c r="B86" s="3"/>
      <c r="C86" s="23"/>
      <c r="D86" s="51"/>
    </row>
    <row r="87" spans="1:5" x14ac:dyDescent="0.2">
      <c r="A87" s="32"/>
      <c r="B87" s="32" t="s">
        <v>201</v>
      </c>
      <c r="C87" s="34">
        <f>SUM(C14+C21+C28+C35+C55+C67+C85)</f>
        <v>753733.17999999993</v>
      </c>
      <c r="D87" s="51"/>
      <c r="E87" s="17">
        <f>C87-742832.18</f>
        <v>10900.999999999884</v>
      </c>
    </row>
    <row r="88" spans="1:5" x14ac:dyDescent="0.2">
      <c r="A88" s="3"/>
      <c r="B88" s="3"/>
      <c r="C88" s="23"/>
      <c r="D88" s="51"/>
    </row>
    <row r="89" spans="1:5" x14ac:dyDescent="0.2">
      <c r="A89" s="3"/>
      <c r="B89" s="3"/>
      <c r="C89" s="23"/>
      <c r="D89" s="51"/>
    </row>
    <row r="90" spans="1:5" ht="15.75" x14ac:dyDescent="0.25">
      <c r="A90" s="9"/>
      <c r="B90" s="9" t="s">
        <v>202</v>
      </c>
      <c r="C90" s="20"/>
      <c r="D90" s="51"/>
    </row>
    <row r="91" spans="1:5" x14ac:dyDescent="0.2">
      <c r="A91" s="4"/>
      <c r="B91" s="4"/>
      <c r="C91" s="23"/>
    </row>
    <row r="92" spans="1:5" x14ac:dyDescent="0.2">
      <c r="A92" s="5"/>
      <c r="B92" s="5" t="s">
        <v>203</v>
      </c>
      <c r="C92" s="22"/>
    </row>
    <row r="93" spans="1:5" x14ac:dyDescent="0.2">
      <c r="A93" s="4">
        <v>6105</v>
      </c>
      <c r="B93" s="4" t="s">
        <v>204</v>
      </c>
      <c r="C93" s="23">
        <v>559370.9</v>
      </c>
      <c r="D93" s="51">
        <v>9000</v>
      </c>
    </row>
    <row r="94" spans="1:5" x14ac:dyDescent="0.2">
      <c r="A94" s="4">
        <v>6110</v>
      </c>
      <c r="B94" s="4" t="s">
        <v>205</v>
      </c>
      <c r="C94" s="23">
        <f>resultat!C188</f>
        <v>130414.23999999986</v>
      </c>
      <c r="D94" s="51">
        <v>9010</v>
      </c>
    </row>
    <row r="95" spans="1:5" x14ac:dyDescent="0.2">
      <c r="A95" s="3"/>
      <c r="B95" s="3" t="s">
        <v>206</v>
      </c>
      <c r="C95" s="30">
        <f>SUM(C93:C94)</f>
        <v>689785.1399999999</v>
      </c>
      <c r="D95" s="51"/>
    </row>
    <row r="96" spans="1:5" x14ac:dyDescent="0.2">
      <c r="A96" s="3"/>
      <c r="B96" s="3"/>
      <c r="C96" s="23"/>
      <c r="D96" s="51"/>
    </row>
    <row r="97" spans="1:4" x14ac:dyDescent="0.2">
      <c r="A97" s="5"/>
      <c r="B97" s="5" t="s">
        <v>207</v>
      </c>
      <c r="C97" s="22"/>
      <c r="D97" s="51"/>
    </row>
    <row r="98" spans="1:4" x14ac:dyDescent="0.2">
      <c r="A98" s="4">
        <v>6205</v>
      </c>
      <c r="B98" s="4" t="s">
        <v>208</v>
      </c>
      <c r="C98" s="23">
        <v>0</v>
      </c>
      <c r="D98" s="51"/>
    </row>
    <row r="99" spans="1:4" x14ac:dyDescent="0.2">
      <c r="A99" s="3"/>
      <c r="B99" s="3" t="s">
        <v>209</v>
      </c>
      <c r="C99" s="30">
        <f>SUM(C98)</f>
        <v>0</v>
      </c>
      <c r="D99" s="51"/>
    </row>
    <row r="100" spans="1:4" x14ac:dyDescent="0.2">
      <c r="A100" s="3"/>
      <c r="B100" s="3"/>
      <c r="C100" s="23"/>
    </row>
    <row r="101" spans="1:4" x14ac:dyDescent="0.2">
      <c r="A101" s="5"/>
      <c r="B101" s="5" t="s">
        <v>210</v>
      </c>
      <c r="C101" s="22"/>
      <c r="D101" s="51"/>
    </row>
    <row r="102" spans="1:4" x14ac:dyDescent="0.2">
      <c r="A102" s="4">
        <v>6305</v>
      </c>
      <c r="B102" s="4" t="s">
        <v>211</v>
      </c>
      <c r="C102" s="23">
        <v>60395</v>
      </c>
      <c r="D102" s="51">
        <v>9730</v>
      </c>
    </row>
    <row r="103" spans="1:4" x14ac:dyDescent="0.2">
      <c r="A103" s="3"/>
      <c r="B103" s="3" t="s">
        <v>212</v>
      </c>
      <c r="C103" s="30">
        <f>SUM(C102)</f>
        <v>60395</v>
      </c>
      <c r="D103" s="51"/>
    </row>
    <row r="104" spans="1:4" x14ac:dyDescent="0.2">
      <c r="A104" s="3"/>
      <c r="B104" s="3"/>
      <c r="C104" s="23"/>
      <c r="D104" s="51"/>
    </row>
    <row r="105" spans="1:4" x14ac:dyDescent="0.2">
      <c r="A105" s="5"/>
      <c r="B105" s="5" t="s">
        <v>213</v>
      </c>
      <c r="C105" s="22"/>
      <c r="D105" s="51"/>
    </row>
    <row r="106" spans="1:4" x14ac:dyDescent="0.2">
      <c r="A106" s="4">
        <v>6405</v>
      </c>
      <c r="B106" s="4" t="s">
        <v>175</v>
      </c>
      <c r="C106" s="23">
        <v>0</v>
      </c>
      <c r="D106" s="51"/>
    </row>
    <row r="107" spans="1:4" x14ac:dyDescent="0.2">
      <c r="A107" s="4">
        <v>6410</v>
      </c>
      <c r="B107" s="4" t="s">
        <v>176</v>
      </c>
      <c r="C107" s="23">
        <v>0</v>
      </c>
      <c r="D107" s="51"/>
    </row>
    <row r="108" spans="1:4" x14ac:dyDescent="0.2">
      <c r="A108" s="4">
        <v>6415</v>
      </c>
      <c r="B108" s="4" t="s">
        <v>214</v>
      </c>
      <c r="C108" s="23">
        <v>0</v>
      </c>
      <c r="D108" s="51"/>
    </row>
    <row r="109" spans="1:4" x14ac:dyDescent="0.2">
      <c r="A109" s="14">
        <v>6420</v>
      </c>
      <c r="B109" s="14" t="s">
        <v>215</v>
      </c>
      <c r="C109" s="23">
        <v>0</v>
      </c>
      <c r="D109" s="51"/>
    </row>
    <row r="110" spans="1:4" x14ac:dyDescent="0.2">
      <c r="A110" s="14">
        <v>6425</v>
      </c>
      <c r="B110" s="14" t="s">
        <v>216</v>
      </c>
      <c r="C110" s="23">
        <v>0</v>
      </c>
      <c r="D110" s="51"/>
    </row>
    <row r="111" spans="1:4" x14ac:dyDescent="0.2">
      <c r="A111" s="14">
        <v>6430</v>
      </c>
      <c r="B111" s="14" t="s">
        <v>217</v>
      </c>
      <c r="C111" s="23">
        <v>0</v>
      </c>
      <c r="D111" s="51"/>
    </row>
    <row r="112" spans="1:4" x14ac:dyDescent="0.2">
      <c r="A112" s="14">
        <v>6435</v>
      </c>
      <c r="B112" s="14" t="s">
        <v>218</v>
      </c>
      <c r="C112" s="23">
        <v>0</v>
      </c>
      <c r="D112" s="51"/>
    </row>
    <row r="113" spans="1:4" x14ac:dyDescent="0.2">
      <c r="A113" s="14">
        <v>6437</v>
      </c>
      <c r="B113" s="14" t="s">
        <v>219</v>
      </c>
      <c r="C113" s="23">
        <v>0</v>
      </c>
      <c r="D113" s="51"/>
    </row>
    <row r="114" spans="1:4" x14ac:dyDescent="0.2">
      <c r="A114" s="14">
        <v>6440</v>
      </c>
      <c r="B114" s="14" t="s">
        <v>220</v>
      </c>
      <c r="C114" s="23">
        <v>0</v>
      </c>
      <c r="D114" s="51"/>
    </row>
    <row r="115" spans="1:4" x14ac:dyDescent="0.2">
      <c r="A115" s="14">
        <v>6445</v>
      </c>
      <c r="B115" s="14" t="s">
        <v>221</v>
      </c>
      <c r="C115" s="23">
        <v>0</v>
      </c>
      <c r="D115" s="51"/>
    </row>
    <row r="116" spans="1:4" x14ac:dyDescent="0.2">
      <c r="A116" s="14">
        <v>6450</v>
      </c>
      <c r="B116" s="38" t="s">
        <v>248</v>
      </c>
      <c r="C116" s="23">
        <v>0</v>
      </c>
      <c r="D116" s="51"/>
    </row>
    <row r="117" spans="1:4" x14ac:dyDescent="0.2">
      <c r="A117" s="3"/>
      <c r="B117" s="3" t="s">
        <v>222</v>
      </c>
      <c r="C117" s="30">
        <f>SUM(C106:C116)</f>
        <v>0</v>
      </c>
      <c r="D117" s="51"/>
    </row>
    <row r="118" spans="1:4" x14ac:dyDescent="0.2">
      <c r="A118" s="3"/>
      <c r="B118" s="3"/>
      <c r="C118" s="23"/>
    </row>
    <row r="119" spans="1:4" x14ac:dyDescent="0.2">
      <c r="A119" s="5"/>
      <c r="B119" s="5" t="s">
        <v>223</v>
      </c>
      <c r="C119" s="22"/>
    </row>
    <row r="120" spans="1:4" x14ac:dyDescent="0.2">
      <c r="A120" s="4">
        <v>6505</v>
      </c>
      <c r="B120" s="4" t="s">
        <v>224</v>
      </c>
      <c r="C120" s="23">
        <v>0</v>
      </c>
    </row>
    <row r="121" spans="1:4" x14ac:dyDescent="0.2">
      <c r="A121" s="4">
        <v>6510</v>
      </c>
      <c r="B121" s="4" t="s">
        <v>225</v>
      </c>
      <c r="C121" s="23">
        <v>1057</v>
      </c>
      <c r="D121" s="51">
        <v>9530</v>
      </c>
    </row>
    <row r="122" spans="1:4" x14ac:dyDescent="0.2">
      <c r="A122" s="4">
        <v>6515</v>
      </c>
      <c r="B122" s="4" t="s">
        <v>226</v>
      </c>
      <c r="C122" s="23">
        <v>236</v>
      </c>
      <c r="D122" s="51">
        <v>9540</v>
      </c>
    </row>
    <row r="123" spans="1:4" x14ac:dyDescent="0.2">
      <c r="A123" s="14">
        <v>6520</v>
      </c>
      <c r="B123" s="14" t="s">
        <v>227</v>
      </c>
      <c r="C123" s="23">
        <v>840.72</v>
      </c>
      <c r="D123" s="51">
        <v>9550</v>
      </c>
    </row>
    <row r="124" spans="1:4" x14ac:dyDescent="0.2">
      <c r="A124" s="14">
        <v>6525</v>
      </c>
      <c r="B124" s="14" t="s">
        <v>228</v>
      </c>
      <c r="C124" s="52">
        <v>1419.32</v>
      </c>
      <c r="D124" s="51">
        <v>9700</v>
      </c>
    </row>
    <row r="125" spans="1:4" x14ac:dyDescent="0.2">
      <c r="A125" s="14">
        <v>6530</v>
      </c>
      <c r="B125" s="14" t="s">
        <v>229</v>
      </c>
      <c r="C125" s="23">
        <v>0</v>
      </c>
      <c r="D125" s="51"/>
    </row>
    <row r="126" spans="1:4" x14ac:dyDescent="0.2">
      <c r="A126" s="14">
        <v>6535</v>
      </c>
      <c r="B126" s="14" t="s">
        <v>238</v>
      </c>
      <c r="C126" s="23">
        <v>0</v>
      </c>
      <c r="D126" s="51"/>
    </row>
    <row r="127" spans="1:4" x14ac:dyDescent="0.2">
      <c r="A127" s="3">
        <v>2799</v>
      </c>
      <c r="B127" s="3" t="s">
        <v>230</v>
      </c>
      <c r="C127" s="30">
        <f>SUM(C120:C126)</f>
        <v>3553.04</v>
      </c>
      <c r="D127" s="51"/>
    </row>
    <row r="128" spans="1:4" x14ac:dyDescent="0.2">
      <c r="A128" s="3"/>
      <c r="B128" s="3"/>
      <c r="C128" s="23"/>
      <c r="D128" s="51"/>
    </row>
    <row r="129" spans="1:6" x14ac:dyDescent="0.2">
      <c r="A129" s="3"/>
      <c r="B129" s="3"/>
      <c r="C129" s="23"/>
    </row>
    <row r="130" spans="1:6" x14ac:dyDescent="0.2">
      <c r="A130" s="32"/>
      <c r="B130" s="32" t="s">
        <v>231</v>
      </c>
      <c r="C130" s="34">
        <f>SUM(C95+C99+C103+C117+C127)</f>
        <v>753733.17999999993</v>
      </c>
      <c r="E130" s="17"/>
      <c r="F130" s="17"/>
    </row>
    <row r="131" spans="1:6" x14ac:dyDescent="0.2">
      <c r="A131" s="3"/>
      <c r="B131" s="3"/>
      <c r="C131" s="23"/>
    </row>
    <row r="133" spans="1:6" ht="15" x14ac:dyDescent="0.25">
      <c r="A133" s="35"/>
      <c r="B133" s="35" t="s">
        <v>144</v>
      </c>
      <c r="C133" s="36">
        <f>SUM(C87-C130)</f>
        <v>0</v>
      </c>
    </row>
  </sheetData>
  <phoneticPr fontId="13" type="noConversion"/>
  <pageMargins left="0.74803149606299213" right="0.74803149606299213" top="0.98425196850393704" bottom="0.59055118110236227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resultat</vt:lpstr>
      <vt:lpstr>balance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Ejer</dc:creator>
  <cp:lastModifiedBy>Tangbjerg</cp:lastModifiedBy>
  <cp:lastPrinted>2015-01-28T15:42:37Z</cp:lastPrinted>
  <dcterms:created xsi:type="dcterms:W3CDTF">2011-10-18T09:29:21Z</dcterms:created>
  <dcterms:modified xsi:type="dcterms:W3CDTF">2015-01-28T15:43:38Z</dcterms:modified>
</cp:coreProperties>
</file>